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DPTO. JURIDICO (1008)\CONTRATACIONES\LOCALES, APARCAMIENTO Y TRASTEROS\ENAJENACION 52 LOCALES 2025\ENAJENACION 2025\"/>
    </mc:Choice>
  </mc:AlternateContent>
  <bookViews>
    <workbookView xWindow="-105" yWindow="-105" windowWidth="23250" windowHeight="12450"/>
  </bookViews>
  <sheets>
    <sheet name="DATOS" sheetId="9" r:id="rId1"/>
    <sheet name="Hoja1" sheetId="10" r:id="rId2"/>
  </sheets>
  <definedNames>
    <definedName name="_xlnm._FilterDatabase" localSheetId="0" hidden="1">DATOS!$B$5:$U$59</definedName>
    <definedName name="_xlnm.Print_Area" localSheetId="0">DATOS!$A$1:$U$59</definedName>
    <definedName name="_xlnm.Print_Area" localSheetId="1">Hoja1!$A$1:$K$49</definedName>
  </definedNames>
  <calcPr calcId="152511"/>
</workbook>
</file>

<file path=xl/calcChain.xml><?xml version="1.0" encoding="utf-8"?>
<calcChain xmlns="http://schemas.openxmlformats.org/spreadsheetml/2006/main">
  <c r="I9" i="9" l="1"/>
  <c r="L9" i="9" s="1"/>
  <c r="M9" i="9" l="1"/>
  <c r="N9" i="9" s="1"/>
  <c r="J9" i="9"/>
  <c r="K9" i="9" s="1"/>
  <c r="I31" i="10"/>
  <c r="H31" i="10"/>
  <c r="G31" i="10"/>
  <c r="F31" i="10"/>
  <c r="E31" i="10"/>
  <c r="D31" i="10"/>
  <c r="G29" i="10"/>
  <c r="B14" i="10"/>
  <c r="G10" i="10"/>
  <c r="D8" i="10"/>
  <c r="D6" i="10"/>
  <c r="G4" i="10"/>
  <c r="I19" i="9" l="1"/>
  <c r="L19" i="9" s="1"/>
  <c r="M19" i="9" s="1"/>
  <c r="N19" i="9" s="1"/>
  <c r="I20" i="9"/>
  <c r="L20" i="9" s="1"/>
  <c r="M20" i="9" s="1"/>
  <c r="N20" i="9" s="1"/>
  <c r="I55" i="9"/>
  <c r="L55" i="9" s="1"/>
  <c r="M55" i="9" s="1"/>
  <c r="I56" i="9"/>
  <c r="L56" i="9" s="1"/>
  <c r="M56" i="9" s="1"/>
  <c r="I7" i="9"/>
  <c r="I58" i="9"/>
  <c r="L58" i="9" s="1"/>
  <c r="I59" i="9"/>
  <c r="L59" i="9" s="1"/>
  <c r="M59" i="9" s="1"/>
  <c r="I12" i="9"/>
  <c r="L12" i="9" s="1"/>
  <c r="M12" i="9" s="1"/>
  <c r="I15" i="9"/>
  <c r="L15" i="9" s="1"/>
  <c r="M15" i="9" s="1"/>
  <c r="I21" i="9"/>
  <c r="L21" i="9" s="1"/>
  <c r="M21" i="9" s="1"/>
  <c r="I22" i="9"/>
  <c r="L22" i="9" s="1"/>
  <c r="M22" i="9" s="1"/>
  <c r="I16" i="9"/>
  <c r="L16" i="9" s="1"/>
  <c r="I10" i="9"/>
  <c r="L10" i="9" s="1"/>
  <c r="I17" i="9"/>
  <c r="L17" i="9" s="1"/>
  <c r="M17" i="9" s="1"/>
  <c r="I18" i="9"/>
  <c r="L18" i="9" s="1"/>
  <c r="M18" i="9" s="1"/>
  <c r="I54" i="9"/>
  <c r="L54" i="9" s="1"/>
  <c r="M54" i="9" s="1"/>
  <c r="I23" i="9"/>
  <c r="L23" i="9" s="1"/>
  <c r="M23" i="9" s="1"/>
  <c r="I24" i="9"/>
  <c r="L24" i="9" s="1"/>
  <c r="M24" i="9" s="1"/>
  <c r="I25" i="9"/>
  <c r="L25" i="9" s="1"/>
  <c r="M25" i="9" s="1"/>
  <c r="I14" i="9"/>
  <c r="L14" i="9" s="1"/>
  <c r="M14" i="9" s="1"/>
  <c r="I11" i="9"/>
  <c r="I13" i="9"/>
  <c r="L13" i="9" s="1"/>
  <c r="M13" i="9" s="1"/>
  <c r="I50" i="9"/>
  <c r="L50" i="9" s="1"/>
  <c r="I53" i="9"/>
  <c r="L53" i="9" s="1"/>
  <c r="M53" i="9" s="1"/>
  <c r="I57" i="9"/>
  <c r="L57" i="9" s="1"/>
  <c r="I52" i="9"/>
  <c r="L52" i="9" s="1"/>
  <c r="I51" i="9"/>
  <c r="L51" i="9" s="1"/>
  <c r="M51" i="9" s="1"/>
  <c r="I8" i="9"/>
  <c r="L8" i="9" s="1"/>
  <c r="M8" i="9" s="1"/>
  <c r="I27" i="9"/>
  <c r="L27" i="9" s="1"/>
  <c r="I30" i="9"/>
  <c r="L30" i="9" s="1"/>
  <c r="M30" i="9" s="1"/>
  <c r="I33" i="9"/>
  <c r="L33" i="9" s="1"/>
  <c r="I48" i="9"/>
  <c r="L48" i="9" s="1"/>
  <c r="M48" i="9" s="1"/>
  <c r="I39" i="9"/>
  <c r="L39" i="9" s="1"/>
  <c r="M39" i="9" s="1"/>
  <c r="I42" i="9"/>
  <c r="L42" i="9" s="1"/>
  <c r="M42" i="9" s="1"/>
  <c r="I45" i="9"/>
  <c r="L45" i="9" s="1"/>
  <c r="I37" i="9"/>
  <c r="L37" i="9" s="1"/>
  <c r="I28" i="9"/>
  <c r="L28" i="9" s="1"/>
  <c r="M28" i="9" s="1"/>
  <c r="I31" i="9"/>
  <c r="L31" i="9" s="1"/>
  <c r="M31" i="9" s="1"/>
  <c r="I34" i="9"/>
  <c r="L34" i="9" s="1"/>
  <c r="I49" i="9"/>
  <c r="L49" i="9" s="1"/>
  <c r="M49" i="9" s="1"/>
  <c r="I40" i="9"/>
  <c r="L40" i="9" s="1"/>
  <c r="I43" i="9"/>
  <c r="L43" i="9" s="1"/>
  <c r="I46" i="9"/>
  <c r="L46" i="9" s="1"/>
  <c r="I26" i="9"/>
  <c r="L26" i="9" s="1"/>
  <c r="M26" i="9" s="1"/>
  <c r="I35" i="9"/>
  <c r="L35" i="9" s="1"/>
  <c r="M35" i="9" s="1"/>
  <c r="I29" i="9"/>
  <c r="L29" i="9" s="1"/>
  <c r="M29" i="9" s="1"/>
  <c r="I32" i="9"/>
  <c r="L32" i="9" s="1"/>
  <c r="I38" i="9"/>
  <c r="L38" i="9" s="1"/>
  <c r="M38" i="9" s="1"/>
  <c r="N38" i="9" s="1"/>
  <c r="I47" i="9"/>
  <c r="L47" i="9" s="1"/>
  <c r="M47" i="9" s="1"/>
  <c r="I41" i="9"/>
  <c r="L41" i="9" s="1"/>
  <c r="M41" i="9" s="1"/>
  <c r="I44" i="9"/>
  <c r="L44" i="9" s="1"/>
  <c r="M44" i="9" s="1"/>
  <c r="I36" i="9"/>
  <c r="L36" i="9" s="1"/>
  <c r="M36" i="9" s="1"/>
  <c r="L11" i="9" l="1"/>
  <c r="M11" i="9" s="1"/>
  <c r="G24" i="10" s="1"/>
  <c r="G18" i="10"/>
  <c r="N56" i="9"/>
  <c r="L7" i="9"/>
  <c r="M10" i="9"/>
  <c r="N10" i="9" s="1"/>
  <c r="N26" i="9"/>
  <c r="N24" i="9"/>
  <c r="N51" i="9"/>
  <c r="N21" i="9"/>
  <c r="N53" i="9"/>
  <c r="N44" i="9"/>
  <c r="N15" i="9"/>
  <c r="N30" i="9"/>
  <c r="N39" i="9"/>
  <c r="M46" i="9"/>
  <c r="N46" i="9" s="1"/>
  <c r="M33" i="9"/>
  <c r="N33" i="9" s="1"/>
  <c r="M32" i="9"/>
  <c r="N32" i="9" s="1"/>
  <c r="M45" i="9"/>
  <c r="N45" i="9" s="1"/>
  <c r="M27" i="9"/>
  <c r="N27" i="9" s="1"/>
  <c r="M50" i="9"/>
  <c r="N50" i="9" s="1"/>
  <c r="M16" i="9"/>
  <c r="N16" i="9" s="1"/>
  <c r="M58" i="9"/>
  <c r="N58" i="9" s="1"/>
  <c r="M34" i="9"/>
  <c r="N34" i="9" s="1"/>
  <c r="M57" i="9"/>
  <c r="N57" i="9" s="1"/>
  <c r="M40" i="9"/>
  <c r="N40" i="9" s="1"/>
  <c r="M52" i="9"/>
  <c r="N52" i="9" s="1"/>
  <c r="N54" i="9"/>
  <c r="N48" i="9"/>
  <c r="N42" i="9"/>
  <c r="N36" i="9"/>
  <c r="N18" i="9"/>
  <c r="N13" i="9"/>
  <c r="N47" i="9"/>
  <c r="N41" i="9"/>
  <c r="N35" i="9"/>
  <c r="N29" i="9"/>
  <c r="N23" i="9"/>
  <c r="N17" i="9"/>
  <c r="N12" i="9"/>
  <c r="N59" i="9"/>
  <c r="N28" i="9"/>
  <c r="N22" i="9"/>
  <c r="M43" i="9"/>
  <c r="N43" i="9" s="1"/>
  <c r="N8" i="9"/>
  <c r="M37" i="9"/>
  <c r="N37" i="9" s="1"/>
  <c r="N55" i="9"/>
  <c r="N49" i="9"/>
  <c r="N31" i="9"/>
  <c r="N25" i="9"/>
  <c r="N14" i="9"/>
  <c r="J36" i="9"/>
  <c r="K36" i="9" s="1"/>
  <c r="J8" i="9"/>
  <c r="K8" i="9" s="1"/>
  <c r="J41" i="9"/>
  <c r="K41" i="9" s="1"/>
  <c r="J26" i="9"/>
  <c r="K26" i="9" s="1"/>
  <c r="J31" i="9"/>
  <c r="K31" i="9" s="1"/>
  <c r="J48" i="9"/>
  <c r="K48" i="9" s="1"/>
  <c r="J13" i="9"/>
  <c r="K13" i="9" s="1"/>
  <c r="J54" i="9"/>
  <c r="K54" i="9" s="1"/>
  <c r="J22" i="9"/>
  <c r="K22" i="9" s="1"/>
  <c r="J55" i="9"/>
  <c r="K55" i="9" s="1"/>
  <c r="J47" i="9"/>
  <c r="K47" i="9" s="1"/>
  <c r="J46" i="9"/>
  <c r="K46" i="9" s="1"/>
  <c r="J28" i="9"/>
  <c r="K28" i="9" s="1"/>
  <c r="J33" i="9"/>
  <c r="K33" i="9" s="1"/>
  <c r="J51" i="9"/>
  <c r="K51" i="9" s="1"/>
  <c r="J11" i="9"/>
  <c r="J21" i="9"/>
  <c r="K21" i="9" s="1"/>
  <c r="J7" i="9"/>
  <c r="J20" i="9"/>
  <c r="K20" i="9" s="1"/>
  <c r="J38" i="9"/>
  <c r="K38" i="9" s="1"/>
  <c r="J43" i="9"/>
  <c r="K43" i="9" s="1"/>
  <c r="J37" i="9"/>
  <c r="K37" i="9" s="1"/>
  <c r="J30" i="9"/>
  <c r="K30" i="9" s="1"/>
  <c r="J52" i="9"/>
  <c r="K52" i="9" s="1"/>
  <c r="J14" i="9"/>
  <c r="K14" i="9" s="1"/>
  <c r="J18" i="9"/>
  <c r="K18" i="9" s="1"/>
  <c r="J15" i="9"/>
  <c r="K15" i="9" s="1"/>
  <c r="J19" i="9"/>
  <c r="K19" i="9" s="1"/>
  <c r="J32" i="9"/>
  <c r="K32" i="9" s="1"/>
  <c r="J40" i="9"/>
  <c r="K40" i="9" s="1"/>
  <c r="J45" i="9"/>
  <c r="K45" i="9" s="1"/>
  <c r="J27" i="9"/>
  <c r="K27" i="9" s="1"/>
  <c r="J57" i="9"/>
  <c r="K57" i="9" s="1"/>
  <c r="J25" i="9"/>
  <c r="J17" i="9"/>
  <c r="K17" i="9" s="1"/>
  <c r="J12" i="9"/>
  <c r="K12" i="9" s="1"/>
  <c r="J29" i="9"/>
  <c r="K29" i="9" s="1"/>
  <c r="J49" i="9"/>
  <c r="K49" i="9" s="1"/>
  <c r="J42" i="9"/>
  <c r="K42" i="9" s="1"/>
  <c r="J53" i="9"/>
  <c r="K53" i="9" s="1"/>
  <c r="J24" i="9"/>
  <c r="K24" i="9" s="1"/>
  <c r="J10" i="9"/>
  <c r="K10" i="9" s="1"/>
  <c r="J59" i="9"/>
  <c r="K59" i="9" s="1"/>
  <c r="J44" i="9"/>
  <c r="K44" i="9" s="1"/>
  <c r="J35" i="9"/>
  <c r="K35" i="9" s="1"/>
  <c r="J34" i="9"/>
  <c r="K34" i="9" s="1"/>
  <c r="J39" i="9"/>
  <c r="K39" i="9" s="1"/>
  <c r="J50" i="9"/>
  <c r="K50" i="9" s="1"/>
  <c r="J23" i="9"/>
  <c r="K23" i="9" s="1"/>
  <c r="J16" i="9"/>
  <c r="K16" i="9" s="1"/>
  <c r="J58" i="9"/>
  <c r="K58" i="9" s="1"/>
  <c r="J56" i="9"/>
  <c r="K56" i="9" s="1"/>
  <c r="G23" i="10" l="1"/>
  <c r="K11" i="9"/>
  <c r="G21" i="10" s="1"/>
  <c r="G19" i="10"/>
  <c r="N11" i="9"/>
  <c r="G25" i="10" s="1"/>
  <c r="K7" i="9"/>
  <c r="M7" i="9"/>
  <c r="K25" i="9"/>
  <c r="N7" i="9" l="1"/>
</calcChain>
</file>

<file path=xl/sharedStrings.xml><?xml version="1.0" encoding="utf-8"?>
<sst xmlns="http://schemas.openxmlformats.org/spreadsheetml/2006/main" count="358" uniqueCount="174">
  <si>
    <t>LOCAL 1</t>
  </si>
  <si>
    <t>LOCAL 2</t>
  </si>
  <si>
    <t>LOCAL 3</t>
  </si>
  <si>
    <t>LOCAL 4</t>
  </si>
  <si>
    <t>LOCAL 5</t>
  </si>
  <si>
    <t>LOCAL 6</t>
  </si>
  <si>
    <t>LOCAL 7</t>
  </si>
  <si>
    <t>LOCAL 8</t>
  </si>
  <si>
    <t>EUROPA</t>
  </si>
  <si>
    <t>MARTINETE</t>
  </si>
  <si>
    <t>TIO JUANE 8, LOCAL 12</t>
  </si>
  <si>
    <t>TIO JUANE 6, LOCAL 10</t>
  </si>
  <si>
    <t>TIO JUANE 8, LOCAL 10</t>
  </si>
  <si>
    <t>TIO JUANE 6, LOCAL 11</t>
  </si>
  <si>
    <t>TIO JUANE 8, LOCAL 11</t>
  </si>
  <si>
    <t>TIO JUANE 6, LOCAL 12</t>
  </si>
  <si>
    <t>LOS OLIVOS</t>
  </si>
  <si>
    <t>LOCAL A</t>
  </si>
  <si>
    <t>ZAHARA</t>
  </si>
  <si>
    <t>JARDIN DE VESTA</t>
  </si>
  <si>
    <t>OROPESA</t>
  </si>
  <si>
    <t>NEREIDA</t>
  </si>
  <si>
    <t>CALIPSO</t>
  </si>
  <si>
    <t>LOCALIZACIÓN</t>
  </si>
  <si>
    <t>REFERENCIA CATASTRAL</t>
  </si>
  <si>
    <t>LOCAL 1 BJ B</t>
  </si>
  <si>
    <t>LOCAL 4 BJ A</t>
  </si>
  <si>
    <t>CALLE RONDA MULEROS</t>
  </si>
  <si>
    <t>CALLE BÉLGICA</t>
  </si>
  <si>
    <t>AVDA. LIBERTAD</t>
  </si>
  <si>
    <t>CALLE TÍO JUANE</t>
  </si>
  <si>
    <t>CALLE FRANCISCO RIBA</t>
  </si>
  <si>
    <t>CALLE OBISPO CIRARDA</t>
  </si>
  <si>
    <t>CALLE JUANA JUGÁN</t>
  </si>
  <si>
    <t>CALLE ZAHARA</t>
  </si>
  <si>
    <t>AVDA. REINO UNIDO</t>
  </si>
  <si>
    <t>AVDA. LA GRANJA</t>
  </si>
  <si>
    <t>PROMOCIÓN</t>
  </si>
  <si>
    <t>DENOMINACIÓN</t>
  </si>
  <si>
    <t>DATOS REGISTRALES</t>
  </si>
  <si>
    <t>DÉDALO</t>
  </si>
  <si>
    <t>FORUMCHAPÍN</t>
  </si>
  <si>
    <t>ESTACIÓN CENTRO</t>
  </si>
  <si>
    <t>SUPERFICIE CONSTRUIDA (M²)</t>
  </si>
  <si>
    <t>tomo</t>
  </si>
  <si>
    <t>libro</t>
  </si>
  <si>
    <t>folio</t>
  </si>
  <si>
    <t>inscripción</t>
  </si>
  <si>
    <t>TOTAL IMPORTE VENTA (SIN IVA)</t>
  </si>
  <si>
    <t>INCREMENTO APROX. PAGO PLUSVALÍA</t>
  </si>
  <si>
    <t>6829301QA5662H0035GS</t>
  </si>
  <si>
    <t>6829301QA5662H0026OY</t>
  </si>
  <si>
    <t>6829301QA5662H0029SO</t>
  </si>
  <si>
    <t>6829301QA5662H0032SO</t>
  </si>
  <si>
    <t>6828601QA5662H0035XS</t>
  </si>
  <si>
    <t>6828601QA5662H0026HY</t>
  </si>
  <si>
    <t>6828601QA5662H0029LO</t>
  </si>
  <si>
    <t>6828601QA5662H0032LO</t>
  </si>
  <si>
    <t>6829301QA5662H0036HD</t>
  </si>
  <si>
    <t>6829301QA5662H0027PU</t>
  </si>
  <si>
    <t>6829301QA5662H0030PU</t>
  </si>
  <si>
    <t>6829301QA5662H0033DP</t>
  </si>
  <si>
    <t>6828601QA5662H0036MD</t>
  </si>
  <si>
    <t>6828601QA5662H0027JU</t>
  </si>
  <si>
    <t>6828601QA5662H0030JU</t>
  </si>
  <si>
    <t>6828601QA5662H0033BP</t>
  </si>
  <si>
    <t>6829301QA5662H0025IT</t>
  </si>
  <si>
    <t>6829301QA5662H0034FA</t>
  </si>
  <si>
    <t>6829301QA5662H0028AI</t>
  </si>
  <si>
    <t>6829301QA5662H0031AI</t>
  </si>
  <si>
    <t>6828601QA5662H0025GT</t>
  </si>
  <si>
    <t>6828601QA5662H0034ZA</t>
  </si>
  <si>
    <t>6828601QA5662H0028KI</t>
  </si>
  <si>
    <t>6828601QA5662H0031KI</t>
  </si>
  <si>
    <t xml:space="preserve">finca nº </t>
  </si>
  <si>
    <t>registro nº</t>
  </si>
  <si>
    <t>7027501QA5672G0010WA</t>
  </si>
  <si>
    <t>7027501QA5672G0011ES</t>
  </si>
  <si>
    <t>6821002QA5662B0133LT</t>
  </si>
  <si>
    <t>6032006QA5663A0019PW</t>
  </si>
  <si>
    <t>1ª</t>
  </si>
  <si>
    <t>5417101QA5651E0244HX</t>
  </si>
  <si>
    <t>6328014QA5662G0030IZ</t>
  </si>
  <si>
    <t>6328014QA5662G0032PM</t>
  </si>
  <si>
    <t>9356002QA5695E0170MT</t>
  </si>
  <si>
    <t>9356002QA5695E0173EI</t>
  </si>
  <si>
    <t>7027601QA5672E0025KT</t>
  </si>
  <si>
    <t>7027601QA5672E0026LY</t>
  </si>
  <si>
    <t>6932201QA5663B0088KD</t>
  </si>
  <si>
    <t>5320901QA5652S0193KZ</t>
  </si>
  <si>
    <t>5320901QA5652S0198ME</t>
  </si>
  <si>
    <t>6821002QA5662B0132KR</t>
  </si>
  <si>
    <t>7027601QA5672E0027BU</t>
  </si>
  <si>
    <t>7027601QA5672E0028ZI</t>
  </si>
  <si>
    <t>9356002QA5695E0172WU</t>
  </si>
  <si>
    <t>9356002QA5695E0169WU</t>
  </si>
  <si>
    <t>9356002QA5695E0171QY</t>
  </si>
  <si>
    <t>5320902QA5652S0183BF</t>
  </si>
  <si>
    <t>5320902QA5652S0186MJ</t>
  </si>
  <si>
    <t>5320902QA5652S0185XH</t>
  </si>
  <si>
    <t>5320902QA5652S0184ZG</t>
  </si>
  <si>
    <t>9337801QA5693E0096ZA</t>
  </si>
  <si>
    <t>7027401QA5672G0012MD</t>
  </si>
  <si>
    <t>IVA (21%)</t>
  </si>
  <si>
    <t>TIO JUANE 6, LOCAL 01</t>
  </si>
  <si>
    <t>TIO JUANE 6, LOCAL 02</t>
  </si>
  <si>
    <t>TIO JUANE 6, LOCAL 03</t>
  </si>
  <si>
    <t>TIO JUANE 6, LOCAL 04</t>
  </si>
  <si>
    <t>TIO JUANE 6, LOCAL 05</t>
  </si>
  <si>
    <t>TIO JUANE 6, LOCAL 06</t>
  </si>
  <si>
    <t>TIO JUANE 6, LOCAL 07</t>
  </si>
  <si>
    <t>TIO JUANE 6, LOCAL 08</t>
  </si>
  <si>
    <t>TIO JUANE 6, LOCAL 09</t>
  </si>
  <si>
    <t>TIO JUANE 8, LOCAL 01</t>
  </si>
  <si>
    <t>TIO JUANE 8, LOCAL 02</t>
  </si>
  <si>
    <t>TIO JUANE 8, LOCAL 03</t>
  </si>
  <si>
    <t>TIO JUANE 8, LOCAL 04</t>
  </si>
  <si>
    <t>TIO JUANE 8, LOCAL 05</t>
  </si>
  <si>
    <t>TIO JUANE 8, LOCAL 06</t>
  </si>
  <si>
    <t>TIO JUANE 8, LOCAL 07</t>
  </si>
  <si>
    <t>TIO JUANE 8, LOCAL 08</t>
  </si>
  <si>
    <t>TIO JUANE 8, LOCAL 09</t>
  </si>
  <si>
    <t>LOCAL A9-02</t>
  </si>
  <si>
    <t>LOCAL A10-01</t>
  </si>
  <si>
    <t>LOCAL A10-02</t>
  </si>
  <si>
    <t>LOCAL A20-01</t>
  </si>
  <si>
    <t>LOCAL A20-02</t>
  </si>
  <si>
    <t>LOCAL A20-03</t>
  </si>
  <si>
    <t>LOCAL A20-04</t>
  </si>
  <si>
    <t>NUEVO CERROFRUTO</t>
  </si>
  <si>
    <t>TOTAL PRECIO VENTA INCLUIDO IVA</t>
  </si>
  <si>
    <t>IVA(21%)</t>
  </si>
  <si>
    <t>TOTAL RENTA MENSUAL INCLUIDO IVA</t>
  </si>
  <si>
    <t>VENTA</t>
  </si>
  <si>
    <t>ALQUILER OPCIÓN COMPRA</t>
  </si>
  <si>
    <t>RENTA MENSUAL ALQUILER SIN IVA</t>
  </si>
  <si>
    <t>SUPERFICIE CONSTRUIDA (m²)</t>
  </si>
  <si>
    <t>PRECIO DE VENTA</t>
  </si>
  <si>
    <t>21% IVA S/PRECIO DE VENTA</t>
  </si>
  <si>
    <t>IMPORTE TOTAL DE VENTA</t>
  </si>
  <si>
    <t>ALQUILER RENTA ANUAL</t>
  </si>
  <si>
    <t>RENTA MENSUAL</t>
  </si>
  <si>
    <t>(registro/tomo/libro/folio/inscripción/finca)</t>
  </si>
  <si>
    <t>CARACTERÍSTICAS DEL LOCAL Y OTRAS CONSIDERACIONES</t>
  </si>
  <si>
    <t>21%IVA S/RENTA ANUAL</t>
  </si>
  <si>
    <t>PLAZA JOSÉ RAMÓN FEDEZ LIRA-CALLE RAMÓN Y CAJAL</t>
  </si>
  <si>
    <t>LOCAL 9.3</t>
  </si>
  <si>
    <t>OTROS DATOS DE INTERÉS</t>
  </si>
  <si>
    <r>
      <rPr>
        <b/>
        <sz val="36"/>
        <color theme="1"/>
        <rFont val="Candara"/>
        <family val="2"/>
      </rPr>
      <t>52</t>
    </r>
    <r>
      <rPr>
        <b/>
        <sz val="18"/>
        <color theme="1"/>
        <rFont val="Candara"/>
        <family val="2"/>
      </rPr>
      <t xml:space="preserve"> LOCALES COMERCIALES, PARA LA ENAJENACIÓN MEDIANTE SUBASTA PÚBLICA O LA CESIÓN DE USO  MEDIANTE EN RÉGIMEN DE ARRENDAMIENTO CON OPCIÓN DE COMPRA, PROPIEDAD DE EMUVIJESA</t>
    </r>
  </si>
  <si>
    <t>DESCRIPCIÓN</t>
  </si>
  <si>
    <t>Local en basto en bajo de edificio de viviendas. Tiene posibilidad de escaparates a zona común de uso y dominio privado.Local de planta regular y forma sensiblemente rectangular.</t>
  </si>
  <si>
    <t>Local en basto en bajo de edificio de viviendas. Tiene posibilidad de escaparates a zona común de uso y dominio privado con vistas a la avenida.Local de planta regular y forma rectangular.</t>
  </si>
  <si>
    <t>Local en basto en bajo de edificio de viviendas. Tiene frente de fachada a la calle con poco frente y más fondo.Local de planta irregular y forma rectangular.</t>
  </si>
  <si>
    <t>Local en basto en bajo de edificio de viviendas. Tiene posibilidad de escaparates a zona común de uso y dominio público.Local de planta regular y forma rectangular.</t>
  </si>
  <si>
    <t>Local en basto en bajo de edificio de viviendas. Tiene posibilidad de escaparates a zona común de uso y dominio público.Local de planta regular y forma rectangular. Dado que en su fecha tuvo uso junto con el local contigüo tuvo una intervención de adaptación conforme a la actividad</t>
  </si>
  <si>
    <t>Local en basto en bajo de edificio de viviendas. Tiene posibilidad de escaparates a zona común de uso y dominio público.Local de planta regular y forma sensiblemente rectangular.</t>
  </si>
  <si>
    <t>Local en basto en bajo de edificio de viviendas. Tiene posibilidad de escaparates a zona común de uso y dominio público.Local de planta regular y forma rectangular con esquina con calle Francisco Riba. Dado que en su fecha tuvo uso junto con el local contigüo tuvo una intervención de adaptación conforme a la actividad</t>
  </si>
  <si>
    <t>Local en basto en bajo de edificio de viviendas. Tiene posibilidad de escaparates a zona común de uso y dominio público.Local de planta regular y forma cuadrangular.</t>
  </si>
  <si>
    <t>OPCIONES: PRECIOS DE VENTA Y DE RENTA DE ALQUILER</t>
  </si>
  <si>
    <t>NOTA.- Esta ficha de datos está ligada a todo lo considerado en el correspondiente pliego de condiciones</t>
  </si>
  <si>
    <t>Local en basto en bajo de edificio de viviendas. Por su superficie y configuración como local/trastero. Tiene fachada a zona común de uso y dominio público.Local de planta regular y forma sensiblemente rectangular.</t>
  </si>
  <si>
    <t>Local adaptado en bajo de edificio de viviendas. Se accede a el a través de patio del edificio. Forma regular y planta cuadrangular</t>
  </si>
  <si>
    <t>Local en basto en bajo de edificio de viviendas. Tiene fachada a zona común de uso y dominio público.Local de planta irregular y forma sensiblemente rectangular.</t>
  </si>
  <si>
    <t>Local en basto en bajo de edificio de viviendas. Tiene fachada a zona común de uso y dominio público.Local de planta regular y forma sensiblemente rectangular.</t>
  </si>
  <si>
    <t>CALLE PABLO NERUDA</t>
  </si>
  <si>
    <t>6942038QA5664B0028WA</t>
  </si>
  <si>
    <t>CASAS LAS FLORES</t>
  </si>
  <si>
    <t>8250501QA5685A0126HT</t>
  </si>
  <si>
    <t>DEDALO</t>
  </si>
  <si>
    <t>AVDA. REY JUAN CARLOS I</t>
  </si>
  <si>
    <t>9337801QA5693E0097XS</t>
  </si>
  <si>
    <t>LOCAL 13</t>
  </si>
  <si>
    <t>IMPORTE TASACIÓN año 2025 (sin IVA)</t>
  </si>
  <si>
    <t>52 LOCALES COMERCIALES, PARA LA ENAJENACIÓN MEDIANTE SUBASTA PÚBLICA, PROPIEDAD DE EMUVIJESA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</si>
</sst>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ndara"/>
      <family val="2"/>
    </font>
    <font>
      <sz val="8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b/>
      <sz val="10"/>
      <color theme="1"/>
      <name val="Candara"/>
      <family val="2"/>
    </font>
    <font>
      <b/>
      <sz val="14"/>
      <color theme="1"/>
      <name val="Candara"/>
      <family val="2"/>
    </font>
    <font>
      <b/>
      <sz val="9"/>
      <color theme="1"/>
      <name val="Candara"/>
      <family val="2"/>
    </font>
    <font>
      <b/>
      <sz val="8"/>
      <color theme="1"/>
      <name val="Candara"/>
      <family val="2"/>
    </font>
    <font>
      <u/>
      <sz val="11"/>
      <color theme="10"/>
      <name val="Calibri"/>
      <family val="2"/>
      <scheme val="minor"/>
    </font>
    <font>
      <b/>
      <sz val="22"/>
      <color theme="1"/>
      <name val="Candara"/>
      <family val="2"/>
    </font>
    <font>
      <sz val="11"/>
      <color theme="1"/>
      <name val="Verdana"/>
      <family val="2"/>
    </font>
    <font>
      <b/>
      <sz val="20"/>
      <color rgb="FFFF0000"/>
      <name val="Verdana"/>
      <family val="2"/>
    </font>
    <font>
      <b/>
      <sz val="11"/>
      <color theme="1"/>
      <name val="Verdana"/>
      <family val="2"/>
    </font>
    <font>
      <sz val="9"/>
      <color theme="1"/>
      <name val="Verdana"/>
      <family val="2"/>
    </font>
    <font>
      <b/>
      <sz val="16"/>
      <color theme="1"/>
      <name val="Candara"/>
      <family val="2"/>
    </font>
    <font>
      <b/>
      <sz val="18"/>
      <color theme="1"/>
      <name val="Candara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b/>
      <sz val="36"/>
      <color theme="1"/>
      <name val="Candara"/>
      <family val="2"/>
    </font>
    <font>
      <i/>
      <sz val="11"/>
      <color theme="1"/>
      <name val="Verdana"/>
      <family val="2"/>
    </font>
    <font>
      <b/>
      <i/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10">
    <xf numFmtId="0" fontId="0" fillId="0" borderId="0" xfId="0"/>
    <xf numFmtId="164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4" fontId="7" fillId="0" borderId="0" xfId="1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1" xfId="2" applyBorder="1" applyAlignment="1">
      <alignment horizontal="center" vertical="center" wrapText="1"/>
    </xf>
    <xf numFmtId="0" fontId="10" fillId="0" borderId="1" xfId="2" applyBorder="1" applyAlignment="1">
      <alignment horizontal="center" vertical="center"/>
    </xf>
    <xf numFmtId="164" fontId="10" fillId="0" borderId="1" xfId="2" applyNumberFormat="1" applyFill="1" applyBorder="1" applyAlignment="1">
      <alignment horizontal="center" vertical="center" wrapText="1"/>
    </xf>
    <xf numFmtId="0" fontId="10" fillId="0" borderId="3" xfId="2" applyBorder="1" applyAlignment="1">
      <alignment horizontal="center" vertical="center" wrapText="1"/>
    </xf>
    <xf numFmtId="0" fontId="10" fillId="0" borderId="4" xfId="2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164" fontId="12" fillId="0" borderId="0" xfId="0" applyNumberFormat="1" applyFont="1"/>
    <xf numFmtId="164" fontId="12" fillId="0" borderId="14" xfId="0" applyNumberFormat="1" applyFont="1" applyBorder="1"/>
    <xf numFmtId="164" fontId="0" fillId="0" borderId="0" xfId="0" applyNumberFormat="1"/>
    <xf numFmtId="0" fontId="16" fillId="0" borderId="0" xfId="0" applyFont="1" applyAlignment="1">
      <alignment vertical="top" wrapText="1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6" fillId="2" borderId="0" xfId="0" applyFont="1" applyFill="1" applyAlignment="1">
      <alignment vertical="top" wrapText="1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0" fillId="2" borderId="0" xfId="0" applyFill="1"/>
    <xf numFmtId="164" fontId="12" fillId="2" borderId="0" xfId="0" applyNumberFormat="1" applyFont="1" applyFill="1"/>
    <xf numFmtId="0" fontId="12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/>
    </xf>
    <xf numFmtId="0" fontId="21" fillId="2" borderId="0" xfId="0" applyFont="1" applyFill="1"/>
    <xf numFmtId="0" fontId="0" fillId="0" borderId="11" xfId="0" applyBorder="1"/>
    <xf numFmtId="0" fontId="12" fillId="0" borderId="11" xfId="0" applyFont="1" applyBorder="1"/>
    <xf numFmtId="0" fontId="12" fillId="0" borderId="12" xfId="0" applyFont="1" applyBorder="1"/>
    <xf numFmtId="0" fontId="14" fillId="0" borderId="13" xfId="0" applyFont="1" applyBorder="1"/>
    <xf numFmtId="0" fontId="12" fillId="0" borderId="0" xfId="0" applyFont="1" applyAlignment="1">
      <alignment horizontal="right"/>
    </xf>
    <xf numFmtId="0" fontId="12" fillId="0" borderId="14" xfId="0" applyFont="1" applyBorder="1"/>
    <xf numFmtId="0" fontId="12" fillId="0" borderId="0" xfId="0" applyFont="1" applyAlignment="1">
      <alignment horizontal="center"/>
    </xf>
    <xf numFmtId="0" fontId="18" fillId="0" borderId="8" xfId="0" applyFont="1" applyBorder="1" applyAlignment="1">
      <alignment horizontal="left"/>
    </xf>
    <xf numFmtId="0" fontId="18" fillId="0" borderId="9" xfId="0" applyFont="1" applyBorder="1" applyAlignment="1">
      <alignment horizontal="left"/>
    </xf>
    <xf numFmtId="0" fontId="19" fillId="0" borderId="9" xfId="0" applyFont="1" applyBorder="1" applyAlignment="1">
      <alignment horizontal="left"/>
    </xf>
    <xf numFmtId="0" fontId="18" fillId="0" borderId="9" xfId="0" applyFont="1" applyBorder="1"/>
    <xf numFmtId="0" fontId="19" fillId="0" borderId="9" xfId="0" applyFont="1" applyBorder="1"/>
    <xf numFmtId="0" fontId="19" fillId="0" borderId="2" xfId="0" applyFont="1" applyBorder="1"/>
    <xf numFmtId="164" fontId="12" fillId="0" borderId="11" xfId="0" applyNumberFormat="1" applyFont="1" applyBorder="1"/>
    <xf numFmtId="164" fontId="12" fillId="0" borderId="12" xfId="0" applyNumberFormat="1" applyFont="1" applyBorder="1"/>
    <xf numFmtId="0" fontId="0" fillId="0" borderId="14" xfId="0" applyBorder="1"/>
    <xf numFmtId="164" fontId="12" fillId="0" borderId="16" xfId="0" applyNumberFormat="1" applyFont="1" applyBorder="1"/>
    <xf numFmtId="164" fontId="14" fillId="0" borderId="16" xfId="0" applyNumberFormat="1" applyFont="1" applyBorder="1"/>
    <xf numFmtId="164" fontId="12" fillId="0" borderId="17" xfId="0" applyNumberFormat="1" applyFont="1" applyBorder="1"/>
    <xf numFmtId="164" fontId="12" fillId="0" borderId="9" xfId="0" applyNumberFormat="1" applyFont="1" applyBorder="1"/>
    <xf numFmtId="164" fontId="12" fillId="0" borderId="2" xfId="0" applyNumberFormat="1" applyFont="1" applyBorder="1"/>
    <xf numFmtId="0" fontId="12" fillId="0" borderId="17" xfId="0" applyFont="1" applyBorder="1"/>
    <xf numFmtId="0" fontId="22" fillId="2" borderId="0" xfId="0" applyFont="1" applyFill="1" applyAlignment="1">
      <alignment horizontal="right"/>
    </xf>
    <xf numFmtId="0" fontId="22" fillId="2" borderId="0" xfId="0" applyFont="1" applyFill="1"/>
    <xf numFmtId="0" fontId="22" fillId="0" borderId="11" xfId="0" applyFont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4" fillId="0" borderId="9" xfId="0" applyFont="1" applyBorder="1" applyAlignment="1">
      <alignment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15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18" fillId="0" borderId="8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3" fontId="22" fillId="0" borderId="11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</xdr:colOff>
      <xdr:row>1</xdr:row>
      <xdr:rowOff>154270</xdr:rowOff>
    </xdr:from>
    <xdr:to>
      <xdr:col>1</xdr:col>
      <xdr:colOff>942975</xdr:colOff>
      <xdr:row>1</xdr:row>
      <xdr:rowOff>514349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6766D5C-FD77-42D2-880C-235E75D9D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" y="230470"/>
          <a:ext cx="883920" cy="3600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497839</xdr:colOff>
      <xdr:row>39</xdr:row>
      <xdr:rowOff>0</xdr:rowOff>
    </xdr:from>
    <xdr:to>
      <xdr:col>6</xdr:col>
      <xdr:colOff>1009424</xdr:colOff>
      <xdr:row>44</xdr:row>
      <xdr:rowOff>151059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5504A0E-BFA9-4CF0-A9DC-3D265AF06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6939" y="10160000"/>
          <a:ext cx="2873785" cy="1040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1.sedecatastro.gob.es/CYCBienInmueble/OVCConCiud.aspx?UrbRus=U&amp;RefC=7027601QA5672E0027BU&amp;esBice=&amp;RCBice1=&amp;RCBice2=&amp;DenoBice=&amp;from=OVCBusqueda&amp;pest=rc&amp;RCCompleta=7027601QA5672E0027BU&amp;final=&amp;del=53&amp;mun=20" TargetMode="External"/><Relationship Id="rId21" Type="http://schemas.openxmlformats.org/officeDocument/2006/relationships/hyperlink" Target="https://www1.sedecatastro.gob.es/CYCBienInmueble/OVCConCiud.aspx?UrbRus=U&amp;RefC=5320901QA5652S0198ME&amp;esBice=&amp;RCBice1=&amp;RCBice2=&amp;DenoBice=&amp;from=OVCBusqueda&amp;pest=rc&amp;RCCompleta=5320901QA5652S0198ME&amp;final=&amp;del=53&amp;mun=20" TargetMode="External"/><Relationship Id="rId42" Type="http://schemas.openxmlformats.org/officeDocument/2006/relationships/hyperlink" Target="https://www1.sedecatastro.gob.es/CYCBienInmueble/OVCConCiud.aspx?UrbRus=U&amp;RefC=6828601QA5662H0026HY&amp;esBice=&amp;RCBice1=&amp;RCBice2=&amp;DenoBice=&amp;from=OVCBusqueda&amp;pest=rc&amp;RCCompleta=6828601QA5662H0026HY&amp;final=&amp;del=53&amp;mun=20" TargetMode="External"/><Relationship Id="rId47" Type="http://schemas.openxmlformats.org/officeDocument/2006/relationships/hyperlink" Target="https://www1.sedecatastro.gob.es/CYCBienInmueble/OVCConCiud.aspx?UrbRus=U&amp;RefC=6828601QA5662H0031KI&amp;esBice=&amp;RCBice1=&amp;RCBice2=&amp;DenoBice=&amp;from=OVCBusqueda&amp;pest=rc&amp;RCCompleta=6828601QA5662H0031KI&amp;final=&amp;del=53&amp;mun=20" TargetMode="External"/><Relationship Id="rId63" Type="http://schemas.openxmlformats.org/officeDocument/2006/relationships/hyperlink" Target="https://maps.app.goo.gl/VjeLeRi1JjoQ7fR57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s://www.google.es/maps/@36.6751285,-6.1271487,3a,75y,227.94h,88.57t/data=!3m6!1e1!3m4!1scv5aACPD0qF3QE7HAbCdhg!2e0!7i13312!8i6656" TargetMode="External"/><Relationship Id="rId2" Type="http://schemas.openxmlformats.org/officeDocument/2006/relationships/hyperlink" Target="https://www.google.es/maps/@36.6823881,-6.0992587,3a,60y,49.97h,97.32t/data=!3m6!1e1!3m4!1s7CLpOjw8plFwwRnfog8TbQ!2e0!7i16384!8i8192" TargetMode="External"/><Relationship Id="rId16" Type="http://schemas.openxmlformats.org/officeDocument/2006/relationships/hyperlink" Target="https://www1.sedecatastro.gob.es/CYCBienInmueble/OVCConCiud.aspx?UrbRus=U&amp;RefC=9356002QA5695E0170MT&amp;esBice=&amp;RCBice1=&amp;RCBice2=&amp;DenoBice=&amp;from=OVCBusqueda&amp;pest=rc&amp;RCCompleta=9356002QA5695E0170MT&amp;final=&amp;del=53&amp;mun=20" TargetMode="External"/><Relationship Id="rId29" Type="http://schemas.openxmlformats.org/officeDocument/2006/relationships/hyperlink" Target="https://www1.sedecatastro.gob.es/CYCBienInmueble/OVCConCiud.aspx?UrbRus=U&amp;RefC=6829301QA5662H0025IT&amp;esBice=&amp;RCBice1=&amp;RCBice2=&amp;DenoBice=&amp;from=OVCBusqueda&amp;pest=rc&amp;RCCompleta=6829301QA5662H0025IT&amp;final=&amp;del=53&amp;mun=20" TargetMode="External"/><Relationship Id="rId11" Type="http://schemas.openxmlformats.org/officeDocument/2006/relationships/hyperlink" Target="https://www.google.es/maps/@36.6749738,-6.1353879,3a,60y,329.94h,91.36t/data=!3m6!1e1!3m4!1sGKK5iq933l7nuO7ivzgg8w!2e0!7i13312!8i6656" TargetMode="External"/><Relationship Id="rId24" Type="http://schemas.openxmlformats.org/officeDocument/2006/relationships/hyperlink" Target="https://www1.sedecatastro.gob.es/CYCBienInmueble/OVCConCiud.aspx?UrbRus=U&amp;RefC=7027601QA5672E0025KT&amp;esBice=&amp;RCBice1=&amp;RCBice2=&amp;DenoBice=&amp;from=OVCBusqueda&amp;pest=rc&amp;RCCompleta=7027601QA5672E0025KT&amp;final=&amp;del=53&amp;mun=20" TargetMode="External"/><Relationship Id="rId32" Type="http://schemas.openxmlformats.org/officeDocument/2006/relationships/hyperlink" Target="https://www1.sedecatastro.gob.es/CYCBienInmueble/OVCConCiud.aspx?UrbRus=U&amp;RefC=6829301QA5662H0028AI&amp;esBice=&amp;RCBice1=&amp;RCBice2=&amp;DenoBice=&amp;from=OVCBusqueda&amp;pest=rc&amp;RCCompleta=6829301QA5662H0028AI&amp;final=&amp;del=53&amp;mun=20" TargetMode="External"/><Relationship Id="rId37" Type="http://schemas.openxmlformats.org/officeDocument/2006/relationships/hyperlink" Target="https://www1.sedecatastro.gob.es/CYCBienInmueble/OVCConCiud.aspx?UrbRus=U&amp;RefC=6829301QA5662H0033DP&amp;esBice=&amp;RCBice1=&amp;RCBice2=&amp;DenoBice=&amp;from=OVCBusqueda&amp;pest=rc&amp;RCCompleta=6829301QA5662H0033DP&amp;final=&amp;del=53&amp;mun=20" TargetMode="External"/><Relationship Id="rId40" Type="http://schemas.openxmlformats.org/officeDocument/2006/relationships/hyperlink" Target="https://www1.sedecatastro.gob.es/CYCBienInmueble/OVCConCiud.aspx?UrbRus=U&amp;RefC=6829301QA5662H0036HD&amp;esBice=&amp;RCBice1=&amp;RCBice2=&amp;DenoBice=&amp;from=OVCBusqueda&amp;pest=rc&amp;RCCompleta=6829301QA5662H0036HD&amp;final=&amp;del=53&amp;mun=20" TargetMode="External"/><Relationship Id="rId45" Type="http://schemas.openxmlformats.org/officeDocument/2006/relationships/hyperlink" Target="https://www1.sedecatastro.gob.es/CYCBienInmueble/OVCConCiud.aspx?UrbRus=U&amp;RefC=6828601QA5662H0029LO&amp;esBice=&amp;RCBice1=&amp;RCBice2=&amp;DenoBice=&amp;from=OVCBusqueda&amp;pest=rc&amp;RCCompleta=6828601QA5662H0029LO&amp;final=&amp;del=53&amp;mun=20" TargetMode="External"/><Relationship Id="rId53" Type="http://schemas.openxmlformats.org/officeDocument/2006/relationships/hyperlink" Target="https://www1.sedecatastro.gob.es/CYCBienInmueble/OVCConCiud.aspx?UrbRus=U&amp;RefC=5320902QA5652S0183BF&amp;esBice=&amp;RCBice1=&amp;RCBice2=&amp;DenoBice=&amp;from=OVCBusqueda&amp;pest=rc&amp;RCCompleta=5320902QA5652S0183BF&amp;final=&amp;del=53&amp;mun=20" TargetMode="External"/><Relationship Id="rId58" Type="http://schemas.openxmlformats.org/officeDocument/2006/relationships/hyperlink" Target="https://www1.sedecatastro.gob.es/CYCBienInmueble/OVCConCiud.aspx?UrbRus=U&amp;RefC=6821002QA5662B0133LT&amp;esBice=&amp;RCBice1=&amp;RCBice2=&amp;DenoBice=&amp;from=OVCBusqueda&amp;pest=rc&amp;RCCompleta=6821002QA5662B0133LT&amp;final=&amp;del=53&amp;mun=20" TargetMode="External"/><Relationship Id="rId66" Type="http://schemas.openxmlformats.org/officeDocument/2006/relationships/hyperlink" Target="https://maps.app.goo.gl/Woq8qHFG2jfV2iHA9" TargetMode="External"/><Relationship Id="rId5" Type="http://schemas.openxmlformats.org/officeDocument/2006/relationships/hyperlink" Target="https://www.google.es/maps/@36.6679513,-6.1430091,3a,86.5y,268.3h,95.81t/data=!3m6!1e1!3m4!1slc4x3ZmjW9cLqEfKwrmOsQ!2e0!7i16384!8i8192" TargetMode="External"/><Relationship Id="rId61" Type="http://schemas.openxmlformats.org/officeDocument/2006/relationships/hyperlink" Target="https://www1.sedecatastro.gob.es/CYCBienInmueble/OVCConCiud.aspx?UrbRus=U&amp;RefC=6328014QA5662G0032PM&amp;esBice=&amp;RCBice1=&amp;RCBice2=&amp;DenoBice=&amp;from=OVCBusqueda&amp;pest=rc&amp;RCCompleta=6328014QA5662G0032PM&amp;final=&amp;del=53&amp;mun=20" TargetMode="External"/><Relationship Id="rId19" Type="http://schemas.openxmlformats.org/officeDocument/2006/relationships/hyperlink" Target="https://www1.sedecatastro.gob.es/CYCBienInmueble/OVCConCiud.aspx?UrbRus=U&amp;RefC=9356002QA5695E0173EI&amp;esBice=&amp;RCBice1=&amp;RCBice2=&amp;DenoBice=&amp;from=OVCBusqueda&amp;pest=rc&amp;RCCompleta=9356002QA5695E0173EI&amp;final=&amp;del=53&amp;mun=20" TargetMode="External"/><Relationship Id="rId14" Type="http://schemas.openxmlformats.org/officeDocument/2006/relationships/hyperlink" Target="https://www1.sedecatastro.gob.es/CYCBienInmueble/OVCConCiud.aspx?UrbRus=U&amp;RefC=6932201QA5663B0088KD&amp;esBice=&amp;RCBice1=&amp;RCBice2=&amp;DenoBice=&amp;from=OVCBusqueda&amp;pest=rc&amp;RCCompleta=6932201QA5663B0088KD&amp;final=&amp;del=53&amp;mun=20" TargetMode="External"/><Relationship Id="rId22" Type="http://schemas.openxmlformats.org/officeDocument/2006/relationships/hyperlink" Target="https://www1.sedecatastro.gob.es/CYCBienInmueble/OVCConCiud.aspx?UrbRus=U&amp;RefC=7027501QA5672G0010WA&amp;esBice=&amp;RCBice1=&amp;RCBice2=&amp;DenoBice=&amp;from=OVCBusqueda&amp;pest=rc&amp;RCCompleta=7027501QA5672G0010WA&amp;final=&amp;del=53&amp;mun=20" TargetMode="External"/><Relationship Id="rId27" Type="http://schemas.openxmlformats.org/officeDocument/2006/relationships/hyperlink" Target="https://www1.sedecatastro.gob.es/CYCBienInmueble/OVCConCiud.aspx?UrbRus=U&amp;RefC=7027601QA5672E0028ZI&amp;esBice=&amp;RCBice1=&amp;RCBice2=&amp;DenoBice=&amp;from=OVCBusqueda&amp;pest=rc&amp;RCCompleta=7027601QA5672E0028ZI&amp;final=&amp;del=53&amp;mun=20" TargetMode="External"/><Relationship Id="rId30" Type="http://schemas.openxmlformats.org/officeDocument/2006/relationships/hyperlink" Target="https://www1.sedecatastro.gob.es/CYCBienInmueble/OVCConCiud.aspx?UrbRus=U&amp;RefC=6829301QA5662H0026OY&amp;esBice=&amp;RCBice1=&amp;RCBice2=&amp;DenoBice=&amp;from=OVCBusqueda&amp;pest=rc&amp;RCCompleta=6829301QA5662H0026OY&amp;final=&amp;del=53&amp;mun=20" TargetMode="External"/><Relationship Id="rId35" Type="http://schemas.openxmlformats.org/officeDocument/2006/relationships/hyperlink" Target="https://www1.sedecatastro.gob.es/CYCBienInmueble/OVCConCiud.aspx?UrbRus=U&amp;RefC=6829301QA5662H0031AI&amp;esBice=&amp;RCBice1=&amp;RCBice2=&amp;DenoBice=&amp;from=OVCBusqueda&amp;pest=rc&amp;RCCompleta=6829301QA5662H0031AI&amp;final=&amp;del=53&amp;mun=20" TargetMode="External"/><Relationship Id="rId43" Type="http://schemas.openxmlformats.org/officeDocument/2006/relationships/hyperlink" Target="https://www1.sedecatastro.gob.es/CYCBienInmueble/OVCConCiud.aspx?UrbRus=U&amp;RefC=6828601QA5662H0027JU&amp;esBice=&amp;RCBice1=&amp;RCBice2=&amp;DenoBice=&amp;from=OVCBusqueda&amp;pest=rc&amp;RCCompleta=6828601QA5662H0027JU&amp;final=&amp;del=53&amp;mun=20" TargetMode="External"/><Relationship Id="rId48" Type="http://schemas.openxmlformats.org/officeDocument/2006/relationships/hyperlink" Target="https://www1.sedecatastro.gob.es/CYCBienInmueble/OVCConCiud.aspx?UrbRus=U&amp;RefC=6828601QA5662H0032LO&amp;esBice=&amp;RCBice1=&amp;RCBice2=&amp;DenoBice=&amp;from=OVCBusqueda&amp;pest=rc&amp;RCCompleta=6828601QA5662H0032LO&amp;final=&amp;del=53&amp;mun=20" TargetMode="External"/><Relationship Id="rId56" Type="http://schemas.openxmlformats.org/officeDocument/2006/relationships/hyperlink" Target="https://www1.sedecatastro.gob.es/CYCBienInmueble/OVCConCiud.aspx?UrbRus=U&amp;RefC=5320902QA5652S0186MJ&amp;esBice=&amp;RCBice1=&amp;RCBice2=&amp;DenoBice=&amp;from=OVCBusqueda&amp;pest=rc&amp;RCCompleta=5320902QA5652S0186MJ&amp;final=&amp;del=53&amp;mun=20" TargetMode="External"/><Relationship Id="rId64" Type="http://schemas.openxmlformats.org/officeDocument/2006/relationships/hyperlink" Target="https://www1.sedecatastro.gob.es/CYCBienInmueble/OVCConCiud.aspx?del=53&amp;mun=20&amp;UrbRus=U&amp;RefC=8250501QA5685A0126HT&amp;Apenom=&amp;esBice=&amp;RCBice1=&amp;RCBice2=&amp;DenoBice=&amp;from=nuevoVisor&amp;ZV=NO&amp;anyoZV=" TargetMode="External"/><Relationship Id="rId69" Type="http://schemas.openxmlformats.org/officeDocument/2006/relationships/drawing" Target="../drawings/drawing1.xml"/><Relationship Id="rId8" Type="http://schemas.openxmlformats.org/officeDocument/2006/relationships/hyperlink" Target="https://www.google.es/maps/@36.6676128,-6.1454794,3a,57.8y,60.79h,87.98t/data=!3m6!1e1!3m4!1s3ryuINkunXBkkMTfyO0Ocw!2e0!7i13312!8i6656" TargetMode="External"/><Relationship Id="rId51" Type="http://schemas.openxmlformats.org/officeDocument/2006/relationships/hyperlink" Target="https://www1.sedecatastro.gob.es/CYCBienInmueble/OVCConCiud.aspx?UrbRus=U&amp;RefC=6828601QA5662H0035XS&amp;esBice=&amp;RCBice1=&amp;RCBice2=&amp;DenoBice=&amp;from=OVCBusqueda&amp;pest=rc&amp;RCCompleta=6828601QA5662H0035XS&amp;final=&amp;del=53&amp;mun=20" TargetMode="External"/><Relationship Id="rId3" Type="http://schemas.openxmlformats.org/officeDocument/2006/relationships/hyperlink" Target="https://www.google.es/maps/@36.6783978,-6.1266379,3a,60y,163.55h,95.85t/data=!3m6!1e1!3m4!1sjheXVvzPLLlimXUJuIHZgg!2e0!7i13312!8i6656" TargetMode="External"/><Relationship Id="rId12" Type="http://schemas.openxmlformats.org/officeDocument/2006/relationships/hyperlink" Target="https://www1.sedecatastro.gob.es/CYCBienInmueble/OVCConCiud.aspx?UrbRus=U&amp;RefC=5417101QA5651E0244HX&amp;esBice=&amp;RCBice1=&amp;RCBice2=&amp;DenoBice=&amp;from=OVCBusqueda&amp;pest=rc&amp;RCCompleta=5417101QA5651E0244HX&amp;final=&amp;del=53&amp;mun=20" TargetMode="External"/><Relationship Id="rId17" Type="http://schemas.openxmlformats.org/officeDocument/2006/relationships/hyperlink" Target="https://www1.sedecatastro.gob.es/CYCBienInmueble/OVCConCiud.aspx?UrbRus=U&amp;RefC=9356002QA5695E0171QY&amp;esBice=&amp;RCBice1=&amp;RCBice2=&amp;DenoBice=&amp;from=OVCBusqueda&amp;pest=rc&amp;RCCompleta=9356002QA5695E0171QY&amp;final=&amp;del=53&amp;mun=20" TargetMode="External"/><Relationship Id="rId25" Type="http://schemas.openxmlformats.org/officeDocument/2006/relationships/hyperlink" Target="https://www1.sedecatastro.gob.es/CYCBienInmueble/OVCConCiud.aspx?UrbRus=U&amp;RefC=7027601QA5672E0026LY&amp;esBice=&amp;RCBice1=&amp;RCBice2=&amp;DenoBice=&amp;from=OVCBusqueda&amp;pest=rc&amp;RCCompleta=7027601QA5672E0026LY&amp;final=&amp;del=53&amp;mun=20" TargetMode="External"/><Relationship Id="rId33" Type="http://schemas.openxmlformats.org/officeDocument/2006/relationships/hyperlink" Target="https://www1.sedecatastro.gob.es/CYCBienInmueble/OVCConCiud.aspx?UrbRus=U&amp;RefC=6829301QA5662H0029SO&amp;esBice=&amp;RCBice1=&amp;RCBice2=&amp;DenoBice=&amp;from=OVCBusqueda&amp;pest=rc&amp;RCCompleta=6829301QA5662H0029SO&amp;final=&amp;del=53&amp;mun=20" TargetMode="External"/><Relationship Id="rId38" Type="http://schemas.openxmlformats.org/officeDocument/2006/relationships/hyperlink" Target="https://www1.sedecatastro.gob.es/CYCBienInmueble/OVCConCiud.aspx?UrbRus=U&amp;RefC=6829301QA5662H0034FA&amp;esBice=&amp;RCBice1=&amp;RCBice2=&amp;DenoBice=&amp;from=OVCBusqueda&amp;pest=rc&amp;RCCompleta=6829301QA5662H0034FA&amp;final=&amp;del=53&amp;mun=20" TargetMode="External"/><Relationship Id="rId46" Type="http://schemas.openxmlformats.org/officeDocument/2006/relationships/hyperlink" Target="https://www1.sedecatastro.gob.es/CYCBienInmueble/OVCConCiud.aspx?UrbRus=U&amp;RefC=6828601QA5662H0030JU&amp;esBice=&amp;RCBice1=&amp;RCBice2=&amp;DenoBice=&amp;from=OVCBusqueda&amp;pest=rc&amp;RCCompleta=6828601QA5662H0030JU&amp;final=&amp;del=53&amp;mun=20" TargetMode="External"/><Relationship Id="rId59" Type="http://schemas.openxmlformats.org/officeDocument/2006/relationships/hyperlink" Target="https://www1.sedecatastro.gob.es/CYCBienInmueble/OVCConCiud.aspx?UrbRus=U&amp;RefC=6032006QA5663A0019PW&amp;esBice=&amp;RCBice1=&amp;RCBice2=&amp;DenoBice=&amp;from=OVCBusqueda&amp;pest=rc&amp;RCCompleta=6032006QA5663A0019PW&amp;final=&amp;del=53&amp;mun=20" TargetMode="External"/><Relationship Id="rId67" Type="http://schemas.openxmlformats.org/officeDocument/2006/relationships/hyperlink" Target="https://www1.sedecatastro.gob.es/CYCBienInmueble/OVCConCiud.aspx?del=53&amp;mun=20&amp;UrbRus=U&amp;RefC=9337801QA5693E0097XS&amp;Apenom=&amp;esBice=&amp;RCBice1=&amp;RCBice2=&amp;DenoBice=&amp;from=nuevoVisor&amp;ZV=NO&amp;anyoZV=" TargetMode="External"/><Relationship Id="rId20" Type="http://schemas.openxmlformats.org/officeDocument/2006/relationships/hyperlink" Target="https://www1.sedecatastro.gob.es/CYCBienInmueble/OVCConCiud.aspx?UrbRus=U&amp;RefC=5320901QA5652S0193KZ&amp;esBice=&amp;RCBice1=&amp;RCBice2=&amp;DenoBice=&amp;from=OVCBusqueda&amp;pest=rc&amp;RCCompleta=5320901QA5652S0193KZ&amp;final=&amp;del=53&amp;mun=20" TargetMode="External"/><Relationship Id="rId41" Type="http://schemas.openxmlformats.org/officeDocument/2006/relationships/hyperlink" Target="https://www1.sedecatastro.gob.es/CYCBienInmueble/OVCConCiud.aspx?UrbRus=U&amp;RefC=6828601QA5662H0025GT&amp;esBice=&amp;RCBice1=&amp;RCBice2=&amp;DenoBice=&amp;from=OVCBusqueda&amp;pest=rc&amp;RCCompleta=6828601QA5662H0025GT&amp;final=&amp;del=53&amp;mun=20" TargetMode="External"/><Relationship Id="rId54" Type="http://schemas.openxmlformats.org/officeDocument/2006/relationships/hyperlink" Target="https://www1.sedecatastro.gob.es/CYCBienInmueble/OVCConCiud.aspx?UrbRus=U&amp;RefC=5320902QA5652S0184ZG&amp;esBice=&amp;RCBice1=&amp;RCBice2=&amp;DenoBice=&amp;from=OVCBusqueda&amp;pest=rc&amp;RCCompleta=5320902QA5652S0184ZG&amp;final=&amp;del=53&amp;mun=20" TargetMode="External"/><Relationship Id="rId62" Type="http://schemas.openxmlformats.org/officeDocument/2006/relationships/hyperlink" Target="https://maps.app.goo.gl/e43KNc6Gjjw83SCS7" TargetMode="External"/><Relationship Id="rId1" Type="http://schemas.openxmlformats.org/officeDocument/2006/relationships/hyperlink" Target="https://www.google.es/maps/@36.6683366,-6.1416003,181a,35y,209.06h,44.96t/data=!3m1!1e3" TargetMode="External"/><Relationship Id="rId6" Type="http://schemas.openxmlformats.org/officeDocument/2006/relationships/hyperlink" Target="https://www.google.es/maps/@36.6736456,-6.1243956,3a,75y,307.05h,92.08t/data=!3m6!1e1!3m4!1sJBx17o-7JsqjPO17fuGvhg!2e0!7i13312!8i6656" TargetMode="External"/><Relationship Id="rId15" Type="http://schemas.openxmlformats.org/officeDocument/2006/relationships/hyperlink" Target="https://www1.sedecatastro.gob.es/CYCBienInmueble/OVCConCiud.aspx?UrbRus=U&amp;RefC=9356002QA5695E0169WU&amp;esBice=&amp;RCBice1=&amp;RCBice2=&amp;DenoBice=&amp;from=OVCBusqueda&amp;pest=rc&amp;RCCompleta=9356002QA5695E0169WU&amp;final=&amp;del=53&amp;mun=20" TargetMode="External"/><Relationship Id="rId23" Type="http://schemas.openxmlformats.org/officeDocument/2006/relationships/hyperlink" Target="https://www1.sedecatastro.gob.es/CYCBienInmueble/OVCConCiud.aspx?UrbRus=U&amp;RefC=7027501QA5672G0011ES&amp;esBice=&amp;RCBice1=&amp;RCBice2=&amp;DenoBice=&amp;from=OVCBusqueda&amp;pest=rc&amp;RCCompleta=7027501QA5672G0011ES&amp;final=&amp;del=53&amp;mun=20" TargetMode="External"/><Relationship Id="rId28" Type="http://schemas.openxmlformats.org/officeDocument/2006/relationships/hyperlink" Target="https://www1.sedecatastro.gob.es/CYCBienInmueble/OVCConCiud.aspx?UrbRus=U&amp;RefC=7027401QA5672G0012MD&amp;esBice=&amp;RCBice1=&amp;RCBice2=&amp;DenoBice=&amp;from=OVCBusqueda&amp;pest=rc&amp;RCCompleta=7027401QA5672G0012MD&amp;final=&amp;del=53&amp;mun=20" TargetMode="External"/><Relationship Id="rId36" Type="http://schemas.openxmlformats.org/officeDocument/2006/relationships/hyperlink" Target="https://www1.sedecatastro.gob.es/CYCBienInmueble/OVCConCiud.aspx?UrbRus=U&amp;RefC=6829301QA5662H0032SO&amp;esBice=&amp;RCBice1=&amp;RCBice2=&amp;DenoBice=&amp;from=OVCBusqueda&amp;pest=rc&amp;RCCompleta=6829301QA5662H0032SO&amp;final=&amp;del=53&amp;mun=20" TargetMode="External"/><Relationship Id="rId49" Type="http://schemas.openxmlformats.org/officeDocument/2006/relationships/hyperlink" Target="https://www1.sedecatastro.gob.es/CYCBienInmueble/OVCConCiud.aspx?UrbRus=U&amp;RefC=6828601QA5662H0033BP&amp;esBice=&amp;RCBice1=&amp;RCBice2=&amp;DenoBice=&amp;from=OVCBusqueda&amp;pest=rc&amp;RCCompleta=6828601QA5662H0033BP&amp;final=&amp;del=53&amp;mun=20" TargetMode="External"/><Relationship Id="rId57" Type="http://schemas.openxmlformats.org/officeDocument/2006/relationships/hyperlink" Target="https://www1.sedecatastro.gob.es/CYCBienInmueble/OVCConCiud.aspx?UrbRus=U&amp;RefC=6821002QA5662B0132KR&amp;esBice=&amp;RCBice1=&amp;RCBice2=&amp;DenoBice=&amp;from=OVCBusqueda&amp;pest=rc&amp;RCCompleta=6821002QA5662B0132KR&amp;final=&amp;del=53&amp;mun=20" TargetMode="External"/><Relationship Id="rId10" Type="http://schemas.openxmlformats.org/officeDocument/2006/relationships/hyperlink" Target="https://www.google.es/maps/@36.6780237,-6.137252,3a,87.8y,88.82h,94.87t/data=!3m6!1e1!3m4!1ss2-nEJGv_BaZPCRE8zK3cA!2e0!7i13312!8i6656" TargetMode="External"/><Relationship Id="rId31" Type="http://schemas.openxmlformats.org/officeDocument/2006/relationships/hyperlink" Target="https://www1.sedecatastro.gob.es/CYCBienInmueble/OVCConCiud.aspx?UrbRus=U&amp;RefC=6829301QA5662H0027PU&amp;esBice=&amp;RCBice1=&amp;RCBice2=&amp;DenoBice=&amp;from=OVCBusqueda&amp;pest=rc&amp;RCCompleta=6829301QA5662H0027PU&amp;final=&amp;del=53&amp;mun=20" TargetMode="External"/><Relationship Id="rId44" Type="http://schemas.openxmlformats.org/officeDocument/2006/relationships/hyperlink" Target="https://www1.sedecatastro.gob.es/CYCBienInmueble/OVCConCiud.aspx?UrbRus=U&amp;RefC=6828601QA5662H0028KI&amp;esBice=&amp;RCBice1=&amp;RCBice2=&amp;DenoBice=&amp;from=OVCBusqueda&amp;pest=rc&amp;RCCompleta=6828601QA5662H0028KI&amp;final=&amp;del=53&amp;mun=20" TargetMode="External"/><Relationship Id="rId52" Type="http://schemas.openxmlformats.org/officeDocument/2006/relationships/hyperlink" Target="https://www1.sedecatastro.gob.es/CYCBienInmueble/OVCConCiud.aspx?UrbRus=U&amp;RefC=6828601QA5662H0036MD&amp;esBice=&amp;RCBice1=&amp;RCBice2=&amp;DenoBice=&amp;from=OVCBusqueda&amp;pest=rc&amp;RCCompleta=6828601QA5662H0036MD&amp;final=&amp;del=53&amp;mun=20" TargetMode="External"/><Relationship Id="rId60" Type="http://schemas.openxmlformats.org/officeDocument/2006/relationships/hyperlink" Target="https://www1.sedecatastro.gob.es/CYCBienInmueble/OVCConCiud.aspx?UrbRus=U&amp;RefC=6328014QA5662G0030IZ&amp;esBice=&amp;RCBice1=&amp;RCBice2=&amp;DenoBice=&amp;from=OVCBusqueda&amp;pest=rc&amp;RCCompleta=6328014QA5662G0030IZ&amp;final=&amp;del=53&amp;mun=20" TargetMode="External"/><Relationship Id="rId65" Type="http://schemas.openxmlformats.org/officeDocument/2006/relationships/hyperlink" Target="https://www1.sedecatastro.gob.es/CYCBienInmueble/OVCConCiud.aspx?del=53&amp;mun=20&amp;UrbRus=U&amp;RefC=6942038QA5664B0028WA&amp;Apenom=&amp;esBice=&amp;RCBice1=&amp;RCBice2=&amp;DenoBice=&amp;from=nuevoVisor&amp;ZV=NO&amp;anyoZV=" TargetMode="External"/><Relationship Id="rId4" Type="http://schemas.openxmlformats.org/officeDocument/2006/relationships/hyperlink" Target="https://www.google.es/maps/@36.6996089,-6.0997584,3a,83.1y,175.54h,90.23t/data=!3m6!1e1!3m4!1sgBaztPa71YHP7t1sV5ldHw!2e0!7i16384!8i8192" TargetMode="External"/><Relationship Id="rId9" Type="http://schemas.openxmlformats.org/officeDocument/2006/relationships/hyperlink" Target="https://www.google.es/maps/@36.6689915,-6.128519,3a,89.3y,190.4h,104.55t/data=!3m6!1e1!3m4!1sn25YKZUIAUKAVUGAGkJXJQ!2e0!7i16384!8i8192" TargetMode="External"/><Relationship Id="rId13" Type="http://schemas.openxmlformats.org/officeDocument/2006/relationships/hyperlink" Target="https://www1.sedecatastro.gob.es/CYCBienInmueble/OVCConCiud.aspx?UrbRus=U&amp;RefC=9337801QA5693E0096ZA&amp;esBice=&amp;RCBice1=&amp;RCBice2=&amp;DenoBice=&amp;from=OVCBusqueda&amp;pest=rc&amp;RCCompleta=9337801QA5693E0096ZA&amp;final=&amp;del=53&amp;mun=20" TargetMode="External"/><Relationship Id="rId18" Type="http://schemas.openxmlformats.org/officeDocument/2006/relationships/hyperlink" Target="https://www1.sedecatastro.gob.es/CYCBienInmueble/OVCConCiud.aspx?UrbRus=U&amp;RefC=9356002QA5695E0172WU&amp;esBice=&amp;RCBice1=&amp;RCBice2=&amp;DenoBice=&amp;from=OVCBusqueda&amp;pest=rc&amp;RCCompleta=9356002QA5695E0172WU&amp;final=&amp;del=53&amp;mun=20" TargetMode="External"/><Relationship Id="rId39" Type="http://schemas.openxmlformats.org/officeDocument/2006/relationships/hyperlink" Target="https://www1.sedecatastro.gob.es/CYCBienInmueble/OVCConCiud.aspx?UrbRus=U&amp;RefC=6829301QA5662H0035GS&amp;esBice=&amp;RCBice1=&amp;RCBice2=&amp;DenoBice=&amp;from=OVCBusqueda&amp;pest=rc&amp;RCCompleta=6829301QA5662H0035GS&amp;final=&amp;del=53&amp;mun=20" TargetMode="External"/><Relationship Id="rId34" Type="http://schemas.openxmlformats.org/officeDocument/2006/relationships/hyperlink" Target="https://www1.sedecatastro.gob.es/CYCBienInmueble/OVCConCiud.aspx?UrbRus=U&amp;RefC=6829301QA5662H0030PU&amp;esBice=&amp;RCBice1=&amp;RCBice2=&amp;DenoBice=&amp;from=OVCBusqueda&amp;pest=rc&amp;RCCompleta=6829301QA5662H0030PU&amp;final=&amp;del=53&amp;mun=20" TargetMode="External"/><Relationship Id="rId50" Type="http://schemas.openxmlformats.org/officeDocument/2006/relationships/hyperlink" Target="https://www1.sedecatastro.gob.es/CYCBienInmueble/OVCConCiud.aspx?UrbRus=U&amp;RefC=6828601QA5662H0034ZA&amp;esBice=&amp;RCBice1=&amp;RCBice2=&amp;DenoBice=&amp;from=OVCBusqueda&amp;pest=rc&amp;RCCompleta=6828601QA5662H0034ZA&amp;final=&amp;del=53&amp;mun=20" TargetMode="External"/><Relationship Id="rId55" Type="http://schemas.openxmlformats.org/officeDocument/2006/relationships/hyperlink" Target="https://www1.sedecatastro.gob.es/CYCBienInmueble/OVCConCiud.aspx?UrbRus=U&amp;RefC=5320902QA5652S0185XH&amp;esBice=&amp;RCBice1=&amp;RCBice2=&amp;DenoBice=&amp;from=OVCBusqueda&amp;pest=rc&amp;RCCompleta=5320902QA5652S0185XH&amp;final=&amp;del=53&amp;mun=2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V57" sqref="V57"/>
    </sheetView>
  </sheetViews>
  <sheetFormatPr baseColWidth="10" defaultColWidth="22.28515625" defaultRowHeight="15" x14ac:dyDescent="0.25"/>
  <cols>
    <col min="1" max="1" width="3.28515625" style="19" customWidth="1"/>
    <col min="2" max="2" width="14.28515625" style="2" customWidth="1"/>
    <col min="3" max="3" width="17.42578125" style="2" customWidth="1"/>
    <col min="4" max="4" width="25.7109375" style="2" customWidth="1"/>
    <col min="5" max="5" width="12.5703125" style="2" customWidth="1"/>
    <col min="6" max="6" width="13" style="2" customWidth="1"/>
    <col min="7" max="7" width="18.28515625" style="2" hidden="1" customWidth="1"/>
    <col min="8" max="8" width="20.42578125" style="2" hidden="1" customWidth="1"/>
    <col min="9" max="9" width="16" style="2" customWidth="1"/>
    <col min="10" max="11" width="12.42578125" style="2" customWidth="1"/>
    <col min="12" max="14" width="15.85546875" style="2" hidden="1" customWidth="1"/>
    <col min="15" max="15" width="22.7109375" style="2" customWidth="1"/>
    <col min="16" max="16" width="8.140625" style="2" hidden="1" customWidth="1"/>
    <col min="17" max="17" width="5.7109375" style="2" hidden="1" customWidth="1"/>
    <col min="18" max="19" width="5" style="2" hidden="1" customWidth="1"/>
    <col min="20" max="20" width="8.5703125" style="2" hidden="1" customWidth="1"/>
    <col min="21" max="21" width="7.42578125" style="2" hidden="1" customWidth="1"/>
    <col min="22" max="22" width="22.28515625" style="2"/>
    <col min="23" max="16384" width="22.28515625" style="3"/>
  </cols>
  <sheetData>
    <row r="1" spans="1:21" ht="6.6" customHeight="1" thickBot="1" x14ac:dyDescent="0.3"/>
    <row r="2" spans="1:21" ht="55.9" customHeight="1" thickBot="1" x14ac:dyDescent="0.3">
      <c r="C2" s="76" t="s">
        <v>173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</row>
    <row r="3" spans="1:21" ht="4.1500000000000004" customHeigh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21" ht="31.9" customHeight="1" x14ac:dyDescent="0.25">
      <c r="B4" s="79" t="s">
        <v>37</v>
      </c>
      <c r="C4" s="79" t="s">
        <v>23</v>
      </c>
      <c r="D4" s="79" t="s">
        <v>149</v>
      </c>
      <c r="E4" s="79" t="s">
        <v>38</v>
      </c>
      <c r="F4" s="79" t="s">
        <v>43</v>
      </c>
      <c r="G4" s="80" t="s">
        <v>172</v>
      </c>
      <c r="H4" s="80" t="s">
        <v>49</v>
      </c>
      <c r="I4" s="79" t="s">
        <v>133</v>
      </c>
      <c r="J4" s="79"/>
      <c r="K4" s="79"/>
      <c r="L4" s="79" t="s">
        <v>134</v>
      </c>
      <c r="M4" s="79"/>
      <c r="N4" s="79"/>
      <c r="O4" s="79" t="s">
        <v>24</v>
      </c>
      <c r="P4" s="79" t="s">
        <v>39</v>
      </c>
      <c r="Q4" s="79"/>
      <c r="R4" s="79"/>
      <c r="S4" s="79"/>
      <c r="T4" s="79"/>
      <c r="U4" s="79"/>
    </row>
    <row r="5" spans="1:21" ht="25.9" customHeight="1" x14ac:dyDescent="0.25">
      <c r="B5" s="79"/>
      <c r="C5" s="79"/>
      <c r="D5" s="79"/>
      <c r="E5" s="79"/>
      <c r="F5" s="79"/>
      <c r="G5" s="80"/>
      <c r="H5" s="80"/>
      <c r="I5" s="80" t="s">
        <v>48</v>
      </c>
      <c r="J5" s="80" t="s">
        <v>103</v>
      </c>
      <c r="K5" s="80" t="s">
        <v>130</v>
      </c>
      <c r="L5" s="80" t="s">
        <v>135</v>
      </c>
      <c r="M5" s="80" t="s">
        <v>131</v>
      </c>
      <c r="N5" s="80" t="s">
        <v>132</v>
      </c>
      <c r="O5" s="79"/>
      <c r="P5" s="79"/>
      <c r="Q5" s="79"/>
      <c r="R5" s="79"/>
      <c r="S5" s="79"/>
      <c r="T5" s="79"/>
      <c r="U5" s="79"/>
    </row>
    <row r="6" spans="1:21" ht="15" customHeight="1" x14ac:dyDescent="0.25">
      <c r="B6" s="79"/>
      <c r="C6" s="79"/>
      <c r="D6" s="79"/>
      <c r="E6" s="79"/>
      <c r="F6" s="79"/>
      <c r="G6" s="80"/>
      <c r="H6" s="80"/>
      <c r="I6" s="80"/>
      <c r="J6" s="80"/>
      <c r="K6" s="80"/>
      <c r="L6" s="80"/>
      <c r="M6" s="80"/>
      <c r="N6" s="80"/>
      <c r="O6" s="79"/>
      <c r="P6" s="18" t="s">
        <v>75</v>
      </c>
      <c r="Q6" s="18" t="s">
        <v>44</v>
      </c>
      <c r="R6" s="18" t="s">
        <v>45</v>
      </c>
      <c r="S6" s="18" t="s">
        <v>46</v>
      </c>
      <c r="T6" s="18" t="s">
        <v>47</v>
      </c>
      <c r="U6" s="18" t="s">
        <v>74</v>
      </c>
    </row>
    <row r="7" spans="1:21" ht="133.15" customHeight="1" x14ac:dyDescent="0.25">
      <c r="A7" s="19">
        <v>1</v>
      </c>
      <c r="B7" s="24" t="s">
        <v>22</v>
      </c>
      <c r="C7" s="15" t="s">
        <v>145</v>
      </c>
      <c r="D7" s="10" t="s">
        <v>155</v>
      </c>
      <c r="E7" s="10" t="s">
        <v>146</v>
      </c>
      <c r="F7" s="11">
        <v>60.99</v>
      </c>
      <c r="G7" s="9">
        <v>39511.15</v>
      </c>
      <c r="H7" s="9">
        <v>467.42</v>
      </c>
      <c r="I7" s="9">
        <f t="shared" ref="I7:I37" si="0">G7+H7</f>
        <v>39978.57</v>
      </c>
      <c r="J7" s="9">
        <f t="shared" ref="J7:J18" si="1">I7*21%</f>
        <v>8395.4997000000003</v>
      </c>
      <c r="K7" s="9">
        <f t="shared" ref="K7:K18" si="2">I7+J7</f>
        <v>48374.0697</v>
      </c>
      <c r="L7" s="9">
        <f>(I7*7%/12)</f>
        <v>233.20832500000003</v>
      </c>
      <c r="M7" s="9">
        <f>L7*21%</f>
        <v>48.973748250000007</v>
      </c>
      <c r="N7" s="9">
        <f>L7+M7</f>
        <v>282.18207325000003</v>
      </c>
      <c r="O7" s="21" t="s">
        <v>81</v>
      </c>
      <c r="P7" s="5">
        <v>2</v>
      </c>
      <c r="Q7" s="6">
        <v>1964</v>
      </c>
      <c r="R7" s="5">
        <v>704</v>
      </c>
      <c r="S7" s="5">
        <v>142</v>
      </c>
      <c r="T7" s="5" t="s">
        <v>80</v>
      </c>
      <c r="U7" s="6">
        <v>38251</v>
      </c>
    </row>
    <row r="8" spans="1:21" ht="127.15" customHeight="1" x14ac:dyDescent="0.25">
      <c r="A8" s="19">
        <v>2</v>
      </c>
      <c r="B8" s="23" t="s">
        <v>40</v>
      </c>
      <c r="C8" s="16" t="s">
        <v>169</v>
      </c>
      <c r="D8" s="10" t="s">
        <v>151</v>
      </c>
      <c r="E8" s="10" t="s">
        <v>2</v>
      </c>
      <c r="F8" s="11">
        <v>198</v>
      </c>
      <c r="G8" s="9">
        <v>155566.43</v>
      </c>
      <c r="H8" s="9">
        <v>1302.07</v>
      </c>
      <c r="I8" s="9">
        <f t="shared" si="0"/>
        <v>156868.5</v>
      </c>
      <c r="J8" s="9">
        <f t="shared" si="1"/>
        <v>32942.385000000002</v>
      </c>
      <c r="K8" s="9">
        <f t="shared" si="2"/>
        <v>189810.88500000001</v>
      </c>
      <c r="L8" s="9">
        <f t="shared" ref="L8:L59" si="3">(I8*7%/12)</f>
        <v>915.0662500000002</v>
      </c>
      <c r="M8" s="9">
        <f t="shared" ref="M8:M59" si="4">L8*21%</f>
        <v>192.16391250000004</v>
      </c>
      <c r="N8" s="9">
        <f t="shared" ref="N8:N59" si="5">L8+M8</f>
        <v>1107.2301625000002</v>
      </c>
      <c r="O8" s="21" t="s">
        <v>101</v>
      </c>
      <c r="P8" s="5">
        <v>2</v>
      </c>
      <c r="Q8" s="6">
        <v>1960</v>
      </c>
      <c r="R8" s="5">
        <v>700</v>
      </c>
      <c r="S8" s="5">
        <v>112</v>
      </c>
      <c r="T8" s="5" t="s">
        <v>80</v>
      </c>
      <c r="U8" s="6">
        <v>37991</v>
      </c>
    </row>
    <row r="9" spans="1:21" ht="127.15" customHeight="1" x14ac:dyDescent="0.25">
      <c r="B9" s="23" t="s">
        <v>168</v>
      </c>
      <c r="C9" s="16" t="s">
        <v>169</v>
      </c>
      <c r="D9" s="10" t="s">
        <v>151</v>
      </c>
      <c r="E9" s="10" t="s">
        <v>3</v>
      </c>
      <c r="F9" s="11">
        <v>225</v>
      </c>
      <c r="G9" s="9">
        <v>186280.51</v>
      </c>
      <c r="H9" s="9">
        <v>1302.07</v>
      </c>
      <c r="I9" s="9">
        <f t="shared" ref="I9" si="6">G9+H9</f>
        <v>187582.58000000002</v>
      </c>
      <c r="J9" s="9">
        <f t="shared" ref="J9" si="7">I9*21%</f>
        <v>39392.341800000002</v>
      </c>
      <c r="K9" s="9">
        <f t="shared" ref="K9" si="8">I9+J9</f>
        <v>226974.92180000001</v>
      </c>
      <c r="L9" s="9">
        <f t="shared" ref="L9" si="9">(I9*7%/12)</f>
        <v>1094.2317166666669</v>
      </c>
      <c r="M9" s="9">
        <f t="shared" ref="M9" si="10">L9*21%</f>
        <v>229.78866050000005</v>
      </c>
      <c r="N9" s="9">
        <f t="shared" ref="N9" si="11">L9+M9</f>
        <v>1324.020377166667</v>
      </c>
      <c r="O9" s="21" t="s">
        <v>170</v>
      </c>
      <c r="P9" s="5"/>
      <c r="Q9" s="6"/>
      <c r="R9" s="5"/>
      <c r="S9" s="5"/>
      <c r="T9" s="5"/>
      <c r="U9" s="6"/>
    </row>
    <row r="10" spans="1:21" ht="105" x14ac:dyDescent="0.25">
      <c r="A10" s="19">
        <v>3</v>
      </c>
      <c r="B10" s="20" t="s">
        <v>42</v>
      </c>
      <c r="C10" s="16" t="s">
        <v>33</v>
      </c>
      <c r="D10" s="10" t="s">
        <v>152</v>
      </c>
      <c r="E10" s="74" t="s">
        <v>17</v>
      </c>
      <c r="F10" s="8">
        <v>81.06</v>
      </c>
      <c r="G10" s="73">
        <v>49672.160000000003</v>
      </c>
      <c r="H10" s="9">
        <v>4428.12</v>
      </c>
      <c r="I10" s="9">
        <f t="shared" si="0"/>
        <v>54100.280000000006</v>
      </c>
      <c r="J10" s="9">
        <f t="shared" si="1"/>
        <v>11361.058800000001</v>
      </c>
      <c r="K10" s="9">
        <f t="shared" si="2"/>
        <v>65461.338800000005</v>
      </c>
      <c r="L10" s="9">
        <f t="shared" si="3"/>
        <v>315.58496666666673</v>
      </c>
      <c r="M10" s="9">
        <f t="shared" si="4"/>
        <v>66.272843000000009</v>
      </c>
      <c r="N10" s="9">
        <f t="shared" si="5"/>
        <v>381.85780966666675</v>
      </c>
      <c r="O10" s="21" t="s">
        <v>88</v>
      </c>
      <c r="P10" s="5">
        <v>3</v>
      </c>
      <c r="Q10" s="6">
        <v>1783</v>
      </c>
      <c r="R10" s="5">
        <v>763</v>
      </c>
      <c r="S10" s="5">
        <v>175</v>
      </c>
      <c r="T10" s="5" t="s">
        <v>80</v>
      </c>
      <c r="U10" s="6">
        <v>48560</v>
      </c>
    </row>
    <row r="11" spans="1:21" ht="100.9" customHeight="1" x14ac:dyDescent="0.25">
      <c r="A11" s="19">
        <v>4</v>
      </c>
      <c r="B11" s="23" t="s">
        <v>8</v>
      </c>
      <c r="C11" s="16" t="s">
        <v>36</v>
      </c>
      <c r="D11" s="10" t="s">
        <v>153</v>
      </c>
      <c r="E11" s="74" t="s">
        <v>3</v>
      </c>
      <c r="F11" s="8">
        <v>100.8</v>
      </c>
      <c r="G11" s="73">
        <v>83269.570000000007</v>
      </c>
      <c r="H11" s="9">
        <v>1500.35</v>
      </c>
      <c r="I11" s="9">
        <f t="shared" si="0"/>
        <v>84769.920000000013</v>
      </c>
      <c r="J11" s="9">
        <f>I11*21%</f>
        <v>17801.683200000003</v>
      </c>
      <c r="K11" s="9">
        <f>I11+J11</f>
        <v>102571.60320000001</v>
      </c>
      <c r="L11" s="9">
        <f t="shared" si="3"/>
        <v>494.49120000000011</v>
      </c>
      <c r="M11" s="9">
        <f t="shared" si="4"/>
        <v>103.84315200000002</v>
      </c>
      <c r="N11" s="9">
        <f t="shared" si="5"/>
        <v>598.33435200000008</v>
      </c>
      <c r="O11" s="21" t="s">
        <v>95</v>
      </c>
      <c r="P11" s="5">
        <v>3</v>
      </c>
      <c r="Q11" s="6">
        <v>1839</v>
      </c>
      <c r="R11" s="5">
        <v>819</v>
      </c>
      <c r="S11" s="5">
        <v>155</v>
      </c>
      <c r="T11" s="5" t="s">
        <v>80</v>
      </c>
      <c r="U11" s="6">
        <v>54398</v>
      </c>
    </row>
    <row r="12" spans="1:21" ht="105" x14ac:dyDescent="0.25">
      <c r="A12" s="19">
        <v>5</v>
      </c>
      <c r="B12" s="20" t="s">
        <v>8</v>
      </c>
      <c r="C12" s="16" t="s">
        <v>36</v>
      </c>
      <c r="D12" s="10" t="s">
        <v>153</v>
      </c>
      <c r="E12" s="74" t="s">
        <v>4</v>
      </c>
      <c r="F12" s="8">
        <v>78.08</v>
      </c>
      <c r="G12" s="73">
        <v>64500.87</v>
      </c>
      <c r="H12" s="9">
        <v>1158.69</v>
      </c>
      <c r="I12" s="9">
        <f t="shared" si="0"/>
        <v>65659.56</v>
      </c>
      <c r="J12" s="9">
        <f>I12*21%</f>
        <v>13788.507599999999</v>
      </c>
      <c r="K12" s="9">
        <f>I12+J12</f>
        <v>79448.067599999995</v>
      </c>
      <c r="L12" s="9">
        <f t="shared" si="3"/>
        <v>383.01410000000004</v>
      </c>
      <c r="M12" s="9">
        <f t="shared" si="4"/>
        <v>80.432961000000006</v>
      </c>
      <c r="N12" s="9">
        <f t="shared" si="5"/>
        <v>463.44706100000008</v>
      </c>
      <c r="O12" s="21" t="s">
        <v>84</v>
      </c>
      <c r="P12" s="5">
        <v>3</v>
      </c>
      <c r="Q12" s="6">
        <v>1839</v>
      </c>
      <c r="R12" s="5">
        <v>819</v>
      </c>
      <c r="S12" s="5">
        <v>167</v>
      </c>
      <c r="T12" s="5" t="s">
        <v>80</v>
      </c>
      <c r="U12" s="6">
        <v>54400</v>
      </c>
    </row>
    <row r="13" spans="1:21" ht="105" x14ac:dyDescent="0.25">
      <c r="A13" s="19">
        <v>6</v>
      </c>
      <c r="B13" s="20" t="s">
        <v>8</v>
      </c>
      <c r="C13" s="16" t="s">
        <v>36</v>
      </c>
      <c r="D13" s="10" t="s">
        <v>153</v>
      </c>
      <c r="E13" s="74" t="s">
        <v>5</v>
      </c>
      <c r="F13" s="8">
        <v>100.8</v>
      </c>
      <c r="G13" s="73">
        <v>83269.570000000007</v>
      </c>
      <c r="H13" s="9">
        <v>1500.35</v>
      </c>
      <c r="I13" s="9">
        <f t="shared" si="0"/>
        <v>84769.920000000013</v>
      </c>
      <c r="J13" s="9">
        <f>I13*21%</f>
        <v>17801.683200000003</v>
      </c>
      <c r="K13" s="9">
        <f>I13+J13</f>
        <v>102571.60320000001</v>
      </c>
      <c r="L13" s="9">
        <f t="shared" si="3"/>
        <v>494.49120000000011</v>
      </c>
      <c r="M13" s="9">
        <f t="shared" si="4"/>
        <v>103.84315200000002</v>
      </c>
      <c r="N13" s="9">
        <f t="shared" si="5"/>
        <v>598.33435200000008</v>
      </c>
      <c r="O13" s="21" t="s">
        <v>96</v>
      </c>
      <c r="P13" s="5">
        <v>3</v>
      </c>
      <c r="Q13" s="6">
        <v>1839</v>
      </c>
      <c r="R13" s="5">
        <v>819</v>
      </c>
      <c r="S13" s="5">
        <v>159</v>
      </c>
      <c r="T13" s="5" t="s">
        <v>80</v>
      </c>
      <c r="U13" s="6">
        <v>54402</v>
      </c>
    </row>
    <row r="14" spans="1:21" ht="105" x14ac:dyDescent="0.25">
      <c r="A14" s="19">
        <v>7</v>
      </c>
      <c r="B14" s="20" t="s">
        <v>8</v>
      </c>
      <c r="C14" s="16" t="s">
        <v>36</v>
      </c>
      <c r="D14" s="10" t="s">
        <v>153</v>
      </c>
      <c r="E14" s="74" t="s">
        <v>6</v>
      </c>
      <c r="F14" s="8">
        <v>99.43</v>
      </c>
      <c r="G14" s="73">
        <v>82137.83</v>
      </c>
      <c r="H14" s="9">
        <v>1470.64</v>
      </c>
      <c r="I14" s="9">
        <f t="shared" si="0"/>
        <v>83608.47</v>
      </c>
      <c r="J14" s="9">
        <f>I14*21%</f>
        <v>17557.778699999999</v>
      </c>
      <c r="K14" s="9">
        <f>I14+J14</f>
        <v>101166.2487</v>
      </c>
      <c r="L14" s="9">
        <f t="shared" si="3"/>
        <v>487.71607500000005</v>
      </c>
      <c r="M14" s="9">
        <f t="shared" si="4"/>
        <v>102.42037575000001</v>
      </c>
      <c r="N14" s="9">
        <f t="shared" si="5"/>
        <v>590.13645074999999</v>
      </c>
      <c r="O14" s="21" t="s">
        <v>94</v>
      </c>
      <c r="P14" s="5">
        <v>3</v>
      </c>
      <c r="Q14" s="6">
        <v>1839</v>
      </c>
      <c r="R14" s="5">
        <v>819</v>
      </c>
      <c r="S14" s="5">
        <v>161</v>
      </c>
      <c r="T14" s="5" t="s">
        <v>80</v>
      </c>
      <c r="U14" s="6">
        <v>54404</v>
      </c>
    </row>
    <row r="15" spans="1:21" ht="105" x14ac:dyDescent="0.25">
      <c r="A15" s="19">
        <v>8</v>
      </c>
      <c r="B15" s="20" t="s">
        <v>8</v>
      </c>
      <c r="C15" s="16" t="s">
        <v>36</v>
      </c>
      <c r="D15" s="10" t="s">
        <v>153</v>
      </c>
      <c r="E15" s="74" t="s">
        <v>7</v>
      </c>
      <c r="F15" s="8">
        <v>78.08</v>
      </c>
      <c r="G15" s="73">
        <v>64500.87</v>
      </c>
      <c r="H15" s="9">
        <v>1158.69</v>
      </c>
      <c r="I15" s="9">
        <f t="shared" si="0"/>
        <v>65659.56</v>
      </c>
      <c r="J15" s="9">
        <f>I15*21%</f>
        <v>13788.507599999999</v>
      </c>
      <c r="K15" s="9">
        <f>I15+J15</f>
        <v>79448.067599999995</v>
      </c>
      <c r="L15" s="9">
        <f t="shared" si="3"/>
        <v>383.01410000000004</v>
      </c>
      <c r="M15" s="9">
        <f t="shared" si="4"/>
        <v>80.432961000000006</v>
      </c>
      <c r="N15" s="9">
        <f t="shared" si="5"/>
        <v>463.44706100000008</v>
      </c>
      <c r="O15" s="21" t="s">
        <v>85</v>
      </c>
      <c r="P15" s="5">
        <v>3</v>
      </c>
      <c r="Q15" s="6">
        <v>1839</v>
      </c>
      <c r="R15" s="5">
        <v>819</v>
      </c>
      <c r="S15" s="5">
        <v>163</v>
      </c>
      <c r="T15" s="5" t="s">
        <v>80</v>
      </c>
      <c r="U15" s="6">
        <v>54406</v>
      </c>
    </row>
    <row r="16" spans="1:21" ht="188.45" customHeight="1" x14ac:dyDescent="0.25">
      <c r="A16" s="19">
        <v>9</v>
      </c>
      <c r="B16" s="20" t="s">
        <v>41</v>
      </c>
      <c r="C16" s="16" t="s">
        <v>31</v>
      </c>
      <c r="D16" s="10" t="s">
        <v>154</v>
      </c>
      <c r="E16" s="74" t="s">
        <v>171</v>
      </c>
      <c r="F16" s="8">
        <v>62.22</v>
      </c>
      <c r="G16" s="73">
        <v>52481.33</v>
      </c>
      <c r="H16" s="9">
        <v>602.80999999999995</v>
      </c>
      <c r="I16" s="9">
        <f t="shared" si="0"/>
        <v>53084.14</v>
      </c>
      <c r="J16" s="9">
        <f t="shared" si="1"/>
        <v>11147.669399999999</v>
      </c>
      <c r="K16" s="9">
        <f t="shared" si="2"/>
        <v>64231.809399999998</v>
      </c>
      <c r="L16" s="9">
        <f t="shared" si="3"/>
        <v>309.65748333333335</v>
      </c>
      <c r="M16" s="9">
        <f t="shared" si="4"/>
        <v>65.028071499999996</v>
      </c>
      <c r="N16" s="9">
        <f t="shared" si="5"/>
        <v>374.68555483333336</v>
      </c>
      <c r="O16" s="21" t="s">
        <v>167</v>
      </c>
      <c r="P16" s="5">
        <v>3</v>
      </c>
      <c r="Q16" s="6">
        <v>1985</v>
      </c>
      <c r="R16" s="5">
        <v>865</v>
      </c>
      <c r="S16" s="5">
        <v>73</v>
      </c>
      <c r="T16" s="5" t="s">
        <v>80</v>
      </c>
      <c r="U16" s="6">
        <v>57460</v>
      </c>
    </row>
    <row r="17" spans="1:21" ht="105" x14ac:dyDescent="0.25">
      <c r="A17" s="19">
        <v>11</v>
      </c>
      <c r="B17" s="20" t="s">
        <v>19</v>
      </c>
      <c r="C17" s="16" t="s">
        <v>35</v>
      </c>
      <c r="D17" s="10" t="s">
        <v>150</v>
      </c>
      <c r="E17" s="7" t="s">
        <v>25</v>
      </c>
      <c r="F17" s="8">
        <v>82.08</v>
      </c>
      <c r="G17" s="9">
        <v>47856.5</v>
      </c>
      <c r="H17" s="9">
        <v>878.38</v>
      </c>
      <c r="I17" s="9">
        <f t="shared" si="0"/>
        <v>48734.879999999997</v>
      </c>
      <c r="J17" s="9">
        <f t="shared" si="1"/>
        <v>10234.324799999999</v>
      </c>
      <c r="K17" s="9">
        <f t="shared" si="2"/>
        <v>58969.204799999992</v>
      </c>
      <c r="L17" s="9">
        <f t="shared" si="3"/>
        <v>284.28680000000003</v>
      </c>
      <c r="M17" s="9">
        <f t="shared" si="4"/>
        <v>59.700228000000003</v>
      </c>
      <c r="N17" s="9">
        <f t="shared" si="5"/>
        <v>343.98702800000001</v>
      </c>
      <c r="O17" s="21" t="s">
        <v>89</v>
      </c>
      <c r="P17" s="5">
        <v>2</v>
      </c>
      <c r="Q17" s="6">
        <v>1712</v>
      </c>
      <c r="R17" s="5">
        <v>471</v>
      </c>
      <c r="S17" s="5">
        <v>178</v>
      </c>
      <c r="T17" s="5" t="s">
        <v>80</v>
      </c>
      <c r="U17" s="6">
        <v>27902</v>
      </c>
    </row>
    <row r="18" spans="1:21" ht="105" x14ac:dyDescent="0.25">
      <c r="A18" s="19">
        <v>12</v>
      </c>
      <c r="B18" s="20" t="s">
        <v>19</v>
      </c>
      <c r="C18" s="16" t="s">
        <v>35</v>
      </c>
      <c r="D18" s="10" t="s">
        <v>150</v>
      </c>
      <c r="E18" s="7" t="s">
        <v>26</v>
      </c>
      <c r="F18" s="8">
        <v>82.08</v>
      </c>
      <c r="G18" s="9">
        <v>47856.5</v>
      </c>
      <c r="H18" s="9">
        <v>878.38</v>
      </c>
      <c r="I18" s="9">
        <f t="shared" si="0"/>
        <v>48734.879999999997</v>
      </c>
      <c r="J18" s="9">
        <f t="shared" si="1"/>
        <v>10234.324799999999</v>
      </c>
      <c r="K18" s="9">
        <f t="shared" si="2"/>
        <v>58969.204799999992</v>
      </c>
      <c r="L18" s="9">
        <f t="shared" si="3"/>
        <v>284.28680000000003</v>
      </c>
      <c r="M18" s="9">
        <f t="shared" si="4"/>
        <v>59.700228000000003</v>
      </c>
      <c r="N18" s="9">
        <f t="shared" si="5"/>
        <v>343.98702800000001</v>
      </c>
      <c r="O18" s="21" t="s">
        <v>90</v>
      </c>
      <c r="P18" s="5">
        <v>2</v>
      </c>
      <c r="Q18" s="6">
        <v>1712</v>
      </c>
      <c r="R18" s="5">
        <v>471</v>
      </c>
      <c r="S18" s="5">
        <v>193</v>
      </c>
      <c r="T18" s="5" t="s">
        <v>80</v>
      </c>
      <c r="U18" s="6">
        <v>27907</v>
      </c>
    </row>
    <row r="19" spans="1:21" ht="105" x14ac:dyDescent="0.25">
      <c r="A19" s="19">
        <v>13</v>
      </c>
      <c r="B19" s="20" t="s">
        <v>16</v>
      </c>
      <c r="C19" s="16" t="s">
        <v>30</v>
      </c>
      <c r="D19" s="10" t="s">
        <v>157</v>
      </c>
      <c r="E19" s="7" t="s">
        <v>123</v>
      </c>
      <c r="F19" s="8">
        <v>48.43</v>
      </c>
      <c r="G19" s="9">
        <v>26152.2</v>
      </c>
      <c r="H19" s="9">
        <v>28.14</v>
      </c>
      <c r="I19" s="9">
        <f t="shared" si="0"/>
        <v>26180.34</v>
      </c>
      <c r="J19" s="9">
        <f t="shared" ref="J19:J25" si="12">I19*21%</f>
        <v>5497.8714</v>
      </c>
      <c r="K19" s="9">
        <f t="shared" ref="K19:K25" si="13">I19+J19</f>
        <v>31678.2114</v>
      </c>
      <c r="L19" s="9">
        <f t="shared" si="3"/>
        <v>152.71865</v>
      </c>
      <c r="M19" s="9">
        <f t="shared" si="4"/>
        <v>32.070916499999996</v>
      </c>
      <c r="N19" s="9">
        <f t="shared" si="5"/>
        <v>184.78956649999998</v>
      </c>
      <c r="O19" s="21" t="s">
        <v>76</v>
      </c>
      <c r="P19" s="5">
        <v>3</v>
      </c>
      <c r="Q19" s="6">
        <v>1963</v>
      </c>
      <c r="R19" s="5">
        <v>943</v>
      </c>
      <c r="S19" s="5">
        <v>89</v>
      </c>
      <c r="T19" s="5" t="s">
        <v>80</v>
      </c>
      <c r="U19" s="6">
        <v>59529</v>
      </c>
    </row>
    <row r="20" spans="1:21" ht="105" x14ac:dyDescent="0.25">
      <c r="A20" s="19">
        <v>14</v>
      </c>
      <c r="B20" s="20" t="s">
        <v>16</v>
      </c>
      <c r="C20" s="16" t="s">
        <v>30</v>
      </c>
      <c r="D20" s="10" t="s">
        <v>157</v>
      </c>
      <c r="E20" s="7" t="s">
        <v>124</v>
      </c>
      <c r="F20" s="8">
        <v>48.43</v>
      </c>
      <c r="G20" s="9">
        <v>26152.2</v>
      </c>
      <c r="H20" s="9">
        <v>25.97</v>
      </c>
      <c r="I20" s="9">
        <f t="shared" si="0"/>
        <v>26178.170000000002</v>
      </c>
      <c r="J20" s="9">
        <f t="shared" si="12"/>
        <v>5497.4157000000005</v>
      </c>
      <c r="K20" s="9">
        <f t="shared" si="13"/>
        <v>31675.585700000003</v>
      </c>
      <c r="L20" s="9">
        <f t="shared" si="3"/>
        <v>152.70599166666668</v>
      </c>
      <c r="M20" s="9">
        <f t="shared" si="4"/>
        <v>32.06825825</v>
      </c>
      <c r="N20" s="9">
        <f t="shared" si="5"/>
        <v>184.77424991666669</v>
      </c>
      <c r="O20" s="21" t="s">
        <v>77</v>
      </c>
      <c r="P20" s="5">
        <v>3</v>
      </c>
      <c r="Q20" s="6">
        <v>1963</v>
      </c>
      <c r="R20" s="5">
        <v>943</v>
      </c>
      <c r="S20" s="5">
        <v>91</v>
      </c>
      <c r="T20" s="5" t="s">
        <v>80</v>
      </c>
      <c r="U20" s="6">
        <v>59531</v>
      </c>
    </row>
    <row r="21" spans="1:21" ht="105" x14ac:dyDescent="0.25">
      <c r="A21" s="19">
        <v>15</v>
      </c>
      <c r="B21" s="20" t="s">
        <v>16</v>
      </c>
      <c r="C21" s="16" t="s">
        <v>30</v>
      </c>
      <c r="D21" s="10" t="s">
        <v>153</v>
      </c>
      <c r="E21" s="7" t="s">
        <v>125</v>
      </c>
      <c r="F21" s="8">
        <v>78.8</v>
      </c>
      <c r="G21" s="9">
        <v>42552</v>
      </c>
      <c r="H21" s="9">
        <v>42.21</v>
      </c>
      <c r="I21" s="9">
        <f t="shared" si="0"/>
        <v>42594.21</v>
      </c>
      <c r="J21" s="9">
        <f t="shared" si="12"/>
        <v>8944.7840999999989</v>
      </c>
      <c r="K21" s="9">
        <f t="shared" si="13"/>
        <v>51538.994099999996</v>
      </c>
      <c r="L21" s="9">
        <f t="shared" si="3"/>
        <v>248.46622500000001</v>
      </c>
      <c r="M21" s="9">
        <f t="shared" si="4"/>
        <v>52.177907249999997</v>
      </c>
      <c r="N21" s="9">
        <f t="shared" si="5"/>
        <v>300.64413224999998</v>
      </c>
      <c r="O21" s="21" t="s">
        <v>86</v>
      </c>
      <c r="P21" s="5">
        <v>3</v>
      </c>
      <c r="Q21" s="6">
        <v>1963</v>
      </c>
      <c r="R21" s="5">
        <v>943</v>
      </c>
      <c r="S21" s="5">
        <v>63</v>
      </c>
      <c r="T21" s="5" t="s">
        <v>80</v>
      </c>
      <c r="U21" s="6">
        <v>59503</v>
      </c>
    </row>
    <row r="22" spans="1:21" ht="105" x14ac:dyDescent="0.25">
      <c r="A22" s="19">
        <v>16</v>
      </c>
      <c r="B22" s="20" t="s">
        <v>16</v>
      </c>
      <c r="C22" s="16" t="s">
        <v>30</v>
      </c>
      <c r="D22" s="10" t="s">
        <v>153</v>
      </c>
      <c r="E22" s="7" t="s">
        <v>126</v>
      </c>
      <c r="F22" s="8">
        <v>78.8</v>
      </c>
      <c r="G22" s="9">
        <v>42552</v>
      </c>
      <c r="H22" s="9">
        <v>42.21</v>
      </c>
      <c r="I22" s="9">
        <f t="shared" si="0"/>
        <v>42594.21</v>
      </c>
      <c r="J22" s="9">
        <f t="shared" si="12"/>
        <v>8944.7840999999989</v>
      </c>
      <c r="K22" s="9">
        <f t="shared" si="13"/>
        <v>51538.994099999996</v>
      </c>
      <c r="L22" s="9">
        <f t="shared" si="3"/>
        <v>248.46622500000001</v>
      </c>
      <c r="M22" s="9">
        <f t="shared" si="4"/>
        <v>52.177907249999997</v>
      </c>
      <c r="N22" s="9">
        <f t="shared" si="5"/>
        <v>300.64413224999998</v>
      </c>
      <c r="O22" s="21" t="s">
        <v>87</v>
      </c>
      <c r="P22" s="5">
        <v>3</v>
      </c>
      <c r="Q22" s="6">
        <v>1963</v>
      </c>
      <c r="R22" s="5">
        <v>943</v>
      </c>
      <c r="S22" s="5">
        <v>65</v>
      </c>
      <c r="T22" s="5" t="s">
        <v>80</v>
      </c>
      <c r="U22" s="6">
        <v>59505</v>
      </c>
    </row>
    <row r="23" spans="1:21" ht="105" x14ac:dyDescent="0.25">
      <c r="A23" s="19">
        <v>17</v>
      </c>
      <c r="B23" s="20" t="s">
        <v>16</v>
      </c>
      <c r="C23" s="16" t="s">
        <v>30</v>
      </c>
      <c r="D23" s="10" t="s">
        <v>153</v>
      </c>
      <c r="E23" s="7" t="s">
        <v>127</v>
      </c>
      <c r="F23" s="8">
        <v>85.09</v>
      </c>
      <c r="G23" s="9">
        <v>45948.6</v>
      </c>
      <c r="H23" s="9">
        <v>45.46</v>
      </c>
      <c r="I23" s="9">
        <f t="shared" si="0"/>
        <v>45994.06</v>
      </c>
      <c r="J23" s="9">
        <f t="shared" si="12"/>
        <v>9658.7525999999998</v>
      </c>
      <c r="K23" s="9">
        <f t="shared" si="13"/>
        <v>55652.812599999997</v>
      </c>
      <c r="L23" s="9">
        <f t="shared" si="3"/>
        <v>268.29868333333337</v>
      </c>
      <c r="M23" s="9">
        <f t="shared" si="4"/>
        <v>56.342723500000005</v>
      </c>
      <c r="N23" s="9">
        <f t="shared" si="5"/>
        <v>324.64140683333335</v>
      </c>
      <c r="O23" s="21" t="s">
        <v>92</v>
      </c>
      <c r="P23" s="5">
        <v>3</v>
      </c>
      <c r="Q23" s="6">
        <v>1963</v>
      </c>
      <c r="R23" s="5">
        <v>943</v>
      </c>
      <c r="S23" s="5">
        <v>67</v>
      </c>
      <c r="T23" s="5" t="s">
        <v>80</v>
      </c>
      <c r="U23" s="6">
        <v>59507</v>
      </c>
    </row>
    <row r="24" spans="1:21" ht="105" x14ac:dyDescent="0.25">
      <c r="A24" s="19">
        <v>18</v>
      </c>
      <c r="B24" s="20" t="s">
        <v>16</v>
      </c>
      <c r="C24" s="16" t="s">
        <v>30</v>
      </c>
      <c r="D24" s="10" t="s">
        <v>153</v>
      </c>
      <c r="E24" s="7" t="s">
        <v>128</v>
      </c>
      <c r="F24" s="8">
        <v>85.09</v>
      </c>
      <c r="G24" s="9">
        <v>45948.6</v>
      </c>
      <c r="H24" s="9">
        <v>40.590000000000003</v>
      </c>
      <c r="I24" s="9">
        <f t="shared" si="0"/>
        <v>45989.189999999995</v>
      </c>
      <c r="J24" s="9">
        <f t="shared" si="12"/>
        <v>9657.7298999999985</v>
      </c>
      <c r="K24" s="9">
        <f t="shared" si="13"/>
        <v>55646.919899999994</v>
      </c>
      <c r="L24" s="9">
        <f t="shared" si="3"/>
        <v>268.27027500000003</v>
      </c>
      <c r="M24" s="9">
        <f t="shared" si="4"/>
        <v>56.336757750000004</v>
      </c>
      <c r="N24" s="9">
        <f t="shared" si="5"/>
        <v>324.60703275000003</v>
      </c>
      <c r="O24" s="21" t="s">
        <v>93</v>
      </c>
      <c r="P24" s="5">
        <v>3</v>
      </c>
      <c r="Q24" s="6">
        <v>1963</v>
      </c>
      <c r="R24" s="5">
        <v>943</v>
      </c>
      <c r="S24" s="5">
        <v>69</v>
      </c>
      <c r="T24" s="5" t="s">
        <v>80</v>
      </c>
      <c r="U24" s="6">
        <v>59509</v>
      </c>
    </row>
    <row r="25" spans="1:21" ht="105" x14ac:dyDescent="0.25">
      <c r="A25" s="19">
        <v>19</v>
      </c>
      <c r="B25" s="20" t="s">
        <v>16</v>
      </c>
      <c r="C25" s="16" t="s">
        <v>32</v>
      </c>
      <c r="D25" s="10" t="s">
        <v>155</v>
      </c>
      <c r="E25" s="7" t="s">
        <v>122</v>
      </c>
      <c r="F25" s="8">
        <v>98.4</v>
      </c>
      <c r="G25" s="9">
        <v>59040</v>
      </c>
      <c r="H25" s="9">
        <v>273.27999999999997</v>
      </c>
      <c r="I25" s="9">
        <f t="shared" si="0"/>
        <v>59313.279999999999</v>
      </c>
      <c r="J25" s="9">
        <f t="shared" si="12"/>
        <v>12455.788799999998</v>
      </c>
      <c r="K25" s="9">
        <f t="shared" si="13"/>
        <v>71769.068799999994</v>
      </c>
      <c r="L25" s="9">
        <f t="shared" si="3"/>
        <v>345.99413333333337</v>
      </c>
      <c r="M25" s="9">
        <f t="shared" si="4"/>
        <v>72.658768000000009</v>
      </c>
      <c r="N25" s="9">
        <f t="shared" si="5"/>
        <v>418.65290133333338</v>
      </c>
      <c r="O25" s="22" t="s">
        <v>102</v>
      </c>
      <c r="P25" s="5">
        <v>3</v>
      </c>
      <c r="Q25" s="6">
        <v>1963</v>
      </c>
      <c r="R25" s="5">
        <v>943</v>
      </c>
      <c r="S25" s="5">
        <v>11</v>
      </c>
      <c r="T25" s="5" t="s">
        <v>80</v>
      </c>
      <c r="U25" s="6">
        <v>59451</v>
      </c>
    </row>
    <row r="26" spans="1:21" ht="120" x14ac:dyDescent="0.25">
      <c r="A26" s="19">
        <v>20</v>
      </c>
      <c r="B26" s="20" t="s">
        <v>9</v>
      </c>
      <c r="C26" s="16" t="s">
        <v>30</v>
      </c>
      <c r="D26" s="10" t="s">
        <v>160</v>
      </c>
      <c r="E26" s="7" t="s">
        <v>104</v>
      </c>
      <c r="F26" s="8">
        <v>26.59</v>
      </c>
      <c r="G26" s="9">
        <v>14246.06</v>
      </c>
      <c r="H26" s="9">
        <v>14.61</v>
      </c>
      <c r="I26" s="9">
        <f t="shared" si="0"/>
        <v>14260.67</v>
      </c>
      <c r="J26" s="9">
        <f t="shared" ref="J26:J55" si="14">I26*21%</f>
        <v>2994.7406999999998</v>
      </c>
      <c r="K26" s="9">
        <f t="shared" ref="K26:K55" si="15">I26+J26</f>
        <v>17255.4107</v>
      </c>
      <c r="L26" s="9">
        <f t="shared" si="3"/>
        <v>83.187241666666679</v>
      </c>
      <c r="M26" s="9">
        <f t="shared" si="4"/>
        <v>17.469320750000001</v>
      </c>
      <c r="N26" s="9">
        <f t="shared" si="5"/>
        <v>100.65656241666667</v>
      </c>
      <c r="O26" s="22" t="s">
        <v>66</v>
      </c>
      <c r="P26" s="5">
        <v>3</v>
      </c>
      <c r="Q26" s="6">
        <v>1973</v>
      </c>
      <c r="R26" s="5">
        <v>953</v>
      </c>
      <c r="S26" s="5">
        <v>201</v>
      </c>
      <c r="T26" s="5" t="s">
        <v>80</v>
      </c>
      <c r="U26" s="6">
        <v>61606</v>
      </c>
    </row>
    <row r="27" spans="1:21" ht="120" x14ac:dyDescent="0.25">
      <c r="A27" s="19">
        <v>21</v>
      </c>
      <c r="B27" s="20" t="s">
        <v>9</v>
      </c>
      <c r="C27" s="16" t="s">
        <v>30</v>
      </c>
      <c r="D27" s="10" t="s">
        <v>160</v>
      </c>
      <c r="E27" s="17" t="s">
        <v>105</v>
      </c>
      <c r="F27" s="8">
        <v>25.65</v>
      </c>
      <c r="G27" s="9">
        <v>13742.44</v>
      </c>
      <c r="H27" s="9">
        <v>14.07</v>
      </c>
      <c r="I27" s="9">
        <f t="shared" si="0"/>
        <v>13756.51</v>
      </c>
      <c r="J27" s="9">
        <f t="shared" si="14"/>
        <v>2888.8670999999999</v>
      </c>
      <c r="K27" s="9">
        <f t="shared" si="15"/>
        <v>16645.377100000002</v>
      </c>
      <c r="L27" s="9">
        <f t="shared" si="3"/>
        <v>80.246308333333346</v>
      </c>
      <c r="M27" s="9">
        <f t="shared" si="4"/>
        <v>16.851724750000002</v>
      </c>
      <c r="N27" s="9">
        <f t="shared" si="5"/>
        <v>97.098033083333348</v>
      </c>
      <c r="O27" s="22" t="s">
        <v>51</v>
      </c>
      <c r="P27" s="5">
        <v>3</v>
      </c>
      <c r="Q27" s="6">
        <v>1973</v>
      </c>
      <c r="R27" s="5">
        <v>953</v>
      </c>
      <c r="S27" s="5">
        <v>203</v>
      </c>
      <c r="T27" s="5" t="s">
        <v>80</v>
      </c>
      <c r="U27" s="6">
        <v>61608</v>
      </c>
    </row>
    <row r="28" spans="1:21" ht="120" x14ac:dyDescent="0.25">
      <c r="A28" s="19">
        <v>22</v>
      </c>
      <c r="B28" s="20" t="s">
        <v>9</v>
      </c>
      <c r="C28" s="16" t="s">
        <v>30</v>
      </c>
      <c r="D28" s="10" t="s">
        <v>160</v>
      </c>
      <c r="E28" s="7" t="s">
        <v>106</v>
      </c>
      <c r="F28" s="8">
        <v>26.24</v>
      </c>
      <c r="G28" s="9">
        <v>14058.55</v>
      </c>
      <c r="H28" s="9">
        <v>14.07</v>
      </c>
      <c r="I28" s="9">
        <f t="shared" si="0"/>
        <v>14072.619999999999</v>
      </c>
      <c r="J28" s="9">
        <f t="shared" si="14"/>
        <v>2955.2501999999995</v>
      </c>
      <c r="K28" s="9">
        <f t="shared" si="15"/>
        <v>17027.870199999998</v>
      </c>
      <c r="L28" s="9">
        <f t="shared" si="3"/>
        <v>82.090283333333332</v>
      </c>
      <c r="M28" s="9">
        <f t="shared" si="4"/>
        <v>17.2389595</v>
      </c>
      <c r="N28" s="9">
        <f t="shared" si="5"/>
        <v>99.329242833333325</v>
      </c>
      <c r="O28" s="21" t="s">
        <v>59</v>
      </c>
      <c r="P28" s="5">
        <v>3</v>
      </c>
      <c r="Q28" s="6">
        <v>1973</v>
      </c>
      <c r="R28" s="5">
        <v>953</v>
      </c>
      <c r="S28" s="5">
        <v>205</v>
      </c>
      <c r="T28" s="5" t="s">
        <v>80</v>
      </c>
      <c r="U28" s="6">
        <v>61610</v>
      </c>
    </row>
    <row r="29" spans="1:21" ht="120" x14ac:dyDescent="0.25">
      <c r="A29" s="19">
        <v>23</v>
      </c>
      <c r="B29" s="20" t="s">
        <v>9</v>
      </c>
      <c r="C29" s="16" t="s">
        <v>30</v>
      </c>
      <c r="D29" s="10" t="s">
        <v>160</v>
      </c>
      <c r="E29" s="7" t="s">
        <v>107</v>
      </c>
      <c r="F29" s="8">
        <v>26.59</v>
      </c>
      <c r="G29" s="9">
        <v>14246.06</v>
      </c>
      <c r="H29" s="9">
        <v>14.07</v>
      </c>
      <c r="I29" s="9">
        <f t="shared" si="0"/>
        <v>14260.13</v>
      </c>
      <c r="J29" s="9">
        <f t="shared" si="14"/>
        <v>2994.6272999999997</v>
      </c>
      <c r="K29" s="9">
        <f t="shared" si="15"/>
        <v>17254.757299999997</v>
      </c>
      <c r="L29" s="9">
        <f t="shared" si="3"/>
        <v>83.184091666666674</v>
      </c>
      <c r="M29" s="9">
        <f t="shared" si="4"/>
        <v>17.468659250000002</v>
      </c>
      <c r="N29" s="9">
        <f t="shared" si="5"/>
        <v>100.65275091666668</v>
      </c>
      <c r="O29" s="22" t="s">
        <v>68</v>
      </c>
      <c r="P29" s="5">
        <v>3</v>
      </c>
      <c r="Q29" s="6">
        <v>1973</v>
      </c>
      <c r="R29" s="5">
        <v>953</v>
      </c>
      <c r="S29" s="5">
        <v>207</v>
      </c>
      <c r="T29" s="5" t="s">
        <v>80</v>
      </c>
      <c r="U29" s="6">
        <v>61612</v>
      </c>
    </row>
    <row r="30" spans="1:21" ht="120" x14ac:dyDescent="0.25">
      <c r="A30" s="19">
        <v>24</v>
      </c>
      <c r="B30" s="20" t="s">
        <v>9</v>
      </c>
      <c r="C30" s="16" t="s">
        <v>30</v>
      </c>
      <c r="D30" s="10" t="s">
        <v>160</v>
      </c>
      <c r="E30" s="7" t="s">
        <v>108</v>
      </c>
      <c r="F30" s="8">
        <v>25.65</v>
      </c>
      <c r="G30" s="9">
        <v>13742.44</v>
      </c>
      <c r="H30" s="9">
        <v>14.07</v>
      </c>
      <c r="I30" s="9">
        <f t="shared" si="0"/>
        <v>13756.51</v>
      </c>
      <c r="J30" s="9">
        <f t="shared" si="14"/>
        <v>2888.8670999999999</v>
      </c>
      <c r="K30" s="9">
        <f t="shared" si="15"/>
        <v>16645.377100000002</v>
      </c>
      <c r="L30" s="9">
        <f t="shared" si="3"/>
        <v>80.246308333333346</v>
      </c>
      <c r="M30" s="9">
        <f t="shared" si="4"/>
        <v>16.851724750000002</v>
      </c>
      <c r="N30" s="9">
        <f t="shared" si="5"/>
        <v>97.098033083333348</v>
      </c>
      <c r="O30" s="22" t="s">
        <v>52</v>
      </c>
      <c r="P30" s="5">
        <v>3</v>
      </c>
      <c r="Q30" s="6">
        <v>1973</v>
      </c>
      <c r="R30" s="5">
        <v>953</v>
      </c>
      <c r="S30" s="5">
        <v>209</v>
      </c>
      <c r="T30" s="5" t="s">
        <v>80</v>
      </c>
      <c r="U30" s="6">
        <v>61614</v>
      </c>
    </row>
    <row r="31" spans="1:21" ht="120" x14ac:dyDescent="0.25">
      <c r="A31" s="19">
        <v>25</v>
      </c>
      <c r="B31" s="20" t="s">
        <v>9</v>
      </c>
      <c r="C31" s="16" t="s">
        <v>30</v>
      </c>
      <c r="D31" s="10" t="s">
        <v>160</v>
      </c>
      <c r="E31" s="7" t="s">
        <v>109</v>
      </c>
      <c r="F31" s="8">
        <v>26.24</v>
      </c>
      <c r="G31" s="9">
        <v>14058.55</v>
      </c>
      <c r="H31" s="9">
        <v>14.61</v>
      </c>
      <c r="I31" s="9">
        <f t="shared" si="0"/>
        <v>14073.16</v>
      </c>
      <c r="J31" s="9">
        <f t="shared" si="14"/>
        <v>2955.3635999999997</v>
      </c>
      <c r="K31" s="9">
        <f t="shared" si="15"/>
        <v>17028.5236</v>
      </c>
      <c r="L31" s="9">
        <f t="shared" si="3"/>
        <v>82.093433333333337</v>
      </c>
      <c r="M31" s="9">
        <f t="shared" si="4"/>
        <v>17.239621</v>
      </c>
      <c r="N31" s="9">
        <f t="shared" si="5"/>
        <v>99.333054333333337</v>
      </c>
      <c r="O31" s="21" t="s">
        <v>60</v>
      </c>
      <c r="P31" s="5">
        <v>3</v>
      </c>
      <c r="Q31" s="6">
        <v>1973</v>
      </c>
      <c r="R31" s="5">
        <v>953</v>
      </c>
      <c r="S31" s="5">
        <v>211</v>
      </c>
      <c r="T31" s="5" t="s">
        <v>80</v>
      </c>
      <c r="U31" s="6">
        <v>61616</v>
      </c>
    </row>
    <row r="32" spans="1:21" ht="120" x14ac:dyDescent="0.25">
      <c r="A32" s="19">
        <v>26</v>
      </c>
      <c r="B32" s="20" t="s">
        <v>9</v>
      </c>
      <c r="C32" s="16" t="s">
        <v>30</v>
      </c>
      <c r="D32" s="10" t="s">
        <v>160</v>
      </c>
      <c r="E32" s="7" t="s">
        <v>110</v>
      </c>
      <c r="F32" s="8">
        <v>26.59</v>
      </c>
      <c r="G32" s="9">
        <v>14246.06</v>
      </c>
      <c r="H32" s="9">
        <v>14.61</v>
      </c>
      <c r="I32" s="9">
        <f t="shared" si="0"/>
        <v>14260.67</v>
      </c>
      <c r="J32" s="9">
        <f t="shared" si="14"/>
        <v>2994.7406999999998</v>
      </c>
      <c r="K32" s="9">
        <f t="shared" si="15"/>
        <v>17255.4107</v>
      </c>
      <c r="L32" s="9">
        <f t="shared" si="3"/>
        <v>83.187241666666679</v>
      </c>
      <c r="M32" s="9">
        <f t="shared" si="4"/>
        <v>17.469320750000001</v>
      </c>
      <c r="N32" s="9">
        <f t="shared" si="5"/>
        <v>100.65656241666667</v>
      </c>
      <c r="O32" s="22" t="s">
        <v>69</v>
      </c>
      <c r="P32" s="5">
        <v>3</v>
      </c>
      <c r="Q32" s="6">
        <v>1973</v>
      </c>
      <c r="R32" s="5">
        <v>953</v>
      </c>
      <c r="S32" s="5">
        <v>213</v>
      </c>
      <c r="T32" s="5" t="s">
        <v>80</v>
      </c>
      <c r="U32" s="6">
        <v>61618</v>
      </c>
    </row>
    <row r="33" spans="1:21" ht="120" x14ac:dyDescent="0.25">
      <c r="A33" s="19">
        <v>27</v>
      </c>
      <c r="B33" s="20" t="s">
        <v>9</v>
      </c>
      <c r="C33" s="16" t="s">
        <v>30</v>
      </c>
      <c r="D33" s="10" t="s">
        <v>160</v>
      </c>
      <c r="E33" s="7" t="s">
        <v>111</v>
      </c>
      <c r="F33" s="8">
        <v>25.65</v>
      </c>
      <c r="G33" s="9">
        <v>13742.44</v>
      </c>
      <c r="H33" s="9">
        <v>14.07</v>
      </c>
      <c r="I33" s="9">
        <f t="shared" si="0"/>
        <v>13756.51</v>
      </c>
      <c r="J33" s="9">
        <f t="shared" si="14"/>
        <v>2888.8670999999999</v>
      </c>
      <c r="K33" s="9">
        <f t="shared" si="15"/>
        <v>16645.377100000002</v>
      </c>
      <c r="L33" s="9">
        <f t="shared" si="3"/>
        <v>80.246308333333346</v>
      </c>
      <c r="M33" s="9">
        <f t="shared" si="4"/>
        <v>16.851724750000002</v>
      </c>
      <c r="N33" s="9">
        <f t="shared" si="5"/>
        <v>97.098033083333348</v>
      </c>
      <c r="O33" s="22" t="s">
        <v>53</v>
      </c>
      <c r="P33" s="5">
        <v>3</v>
      </c>
      <c r="Q33" s="6">
        <v>1973</v>
      </c>
      <c r="R33" s="5">
        <v>953</v>
      </c>
      <c r="S33" s="5">
        <v>215</v>
      </c>
      <c r="T33" s="5" t="s">
        <v>80</v>
      </c>
      <c r="U33" s="6">
        <v>61620</v>
      </c>
    </row>
    <row r="34" spans="1:21" ht="120" x14ac:dyDescent="0.25">
      <c r="A34" s="19">
        <v>28</v>
      </c>
      <c r="B34" s="20" t="s">
        <v>9</v>
      </c>
      <c r="C34" s="16" t="s">
        <v>30</v>
      </c>
      <c r="D34" s="10" t="s">
        <v>160</v>
      </c>
      <c r="E34" s="7" t="s">
        <v>112</v>
      </c>
      <c r="F34" s="8">
        <v>26.24</v>
      </c>
      <c r="G34" s="9">
        <v>14058.55</v>
      </c>
      <c r="H34" s="9">
        <v>14.07</v>
      </c>
      <c r="I34" s="9">
        <f t="shared" si="0"/>
        <v>14072.619999999999</v>
      </c>
      <c r="J34" s="9">
        <f t="shared" si="14"/>
        <v>2955.2501999999995</v>
      </c>
      <c r="K34" s="9">
        <f t="shared" si="15"/>
        <v>17027.870199999998</v>
      </c>
      <c r="L34" s="9">
        <f t="shared" si="3"/>
        <v>82.090283333333332</v>
      </c>
      <c r="M34" s="9">
        <f t="shared" si="4"/>
        <v>17.2389595</v>
      </c>
      <c r="N34" s="9">
        <f t="shared" si="5"/>
        <v>99.329242833333325</v>
      </c>
      <c r="O34" s="22" t="s">
        <v>61</v>
      </c>
      <c r="P34" s="5">
        <v>3</v>
      </c>
      <c r="Q34" s="6">
        <v>1973</v>
      </c>
      <c r="R34" s="5">
        <v>953</v>
      </c>
      <c r="S34" s="5">
        <v>217</v>
      </c>
      <c r="T34" s="5" t="s">
        <v>80</v>
      </c>
      <c r="U34" s="6">
        <v>61622</v>
      </c>
    </row>
    <row r="35" spans="1:21" ht="120" x14ac:dyDescent="0.25">
      <c r="A35" s="19">
        <v>29</v>
      </c>
      <c r="B35" s="20" t="s">
        <v>9</v>
      </c>
      <c r="C35" s="16" t="s">
        <v>30</v>
      </c>
      <c r="D35" s="10" t="s">
        <v>160</v>
      </c>
      <c r="E35" s="7" t="s">
        <v>11</v>
      </c>
      <c r="F35" s="8">
        <v>26.59</v>
      </c>
      <c r="G35" s="9">
        <v>14246.06</v>
      </c>
      <c r="H35" s="9">
        <v>14.07</v>
      </c>
      <c r="I35" s="9">
        <f t="shared" si="0"/>
        <v>14260.13</v>
      </c>
      <c r="J35" s="9">
        <f t="shared" si="14"/>
        <v>2994.6272999999997</v>
      </c>
      <c r="K35" s="9">
        <f t="shared" si="15"/>
        <v>17254.757299999997</v>
      </c>
      <c r="L35" s="9">
        <f t="shared" si="3"/>
        <v>83.184091666666674</v>
      </c>
      <c r="M35" s="9">
        <f t="shared" si="4"/>
        <v>17.468659250000002</v>
      </c>
      <c r="N35" s="9">
        <f t="shared" si="5"/>
        <v>100.65275091666668</v>
      </c>
      <c r="O35" s="22" t="s">
        <v>67</v>
      </c>
      <c r="P35" s="5">
        <v>3</v>
      </c>
      <c r="Q35" s="6">
        <v>1973</v>
      </c>
      <c r="R35" s="5">
        <v>953</v>
      </c>
      <c r="S35" s="5">
        <v>219</v>
      </c>
      <c r="T35" s="5" t="s">
        <v>80</v>
      </c>
      <c r="U35" s="6">
        <v>61624</v>
      </c>
    </row>
    <row r="36" spans="1:21" ht="120" x14ac:dyDescent="0.25">
      <c r="A36" s="19">
        <v>30</v>
      </c>
      <c r="B36" s="20" t="s">
        <v>9</v>
      </c>
      <c r="C36" s="16" t="s">
        <v>30</v>
      </c>
      <c r="D36" s="10" t="s">
        <v>160</v>
      </c>
      <c r="E36" s="7" t="s">
        <v>13</v>
      </c>
      <c r="F36" s="8">
        <v>25.65</v>
      </c>
      <c r="G36" s="9">
        <v>13742.44</v>
      </c>
      <c r="H36" s="9">
        <v>14.07</v>
      </c>
      <c r="I36" s="9">
        <f t="shared" si="0"/>
        <v>13756.51</v>
      </c>
      <c r="J36" s="9">
        <f t="shared" si="14"/>
        <v>2888.8670999999999</v>
      </c>
      <c r="K36" s="9">
        <f t="shared" si="15"/>
        <v>16645.377100000002</v>
      </c>
      <c r="L36" s="9">
        <f t="shared" si="3"/>
        <v>80.246308333333346</v>
      </c>
      <c r="M36" s="9">
        <f t="shared" si="4"/>
        <v>16.851724750000002</v>
      </c>
      <c r="N36" s="9">
        <f t="shared" si="5"/>
        <v>97.098033083333348</v>
      </c>
      <c r="O36" s="22" t="s">
        <v>50</v>
      </c>
      <c r="P36" s="5">
        <v>3</v>
      </c>
      <c r="Q36" s="6">
        <v>1973</v>
      </c>
      <c r="R36" s="5">
        <v>953</v>
      </c>
      <c r="S36" s="5">
        <v>221</v>
      </c>
      <c r="T36" s="5" t="s">
        <v>80</v>
      </c>
      <c r="U36" s="6">
        <v>61626</v>
      </c>
    </row>
    <row r="37" spans="1:21" ht="120" x14ac:dyDescent="0.25">
      <c r="A37" s="19">
        <v>31</v>
      </c>
      <c r="B37" s="20" t="s">
        <v>9</v>
      </c>
      <c r="C37" s="16" t="s">
        <v>30</v>
      </c>
      <c r="D37" s="10" t="s">
        <v>160</v>
      </c>
      <c r="E37" s="7" t="s">
        <v>15</v>
      </c>
      <c r="F37" s="8">
        <v>26.24</v>
      </c>
      <c r="G37" s="9">
        <v>14058.55</v>
      </c>
      <c r="H37" s="9">
        <v>14.61</v>
      </c>
      <c r="I37" s="9">
        <f t="shared" si="0"/>
        <v>14073.16</v>
      </c>
      <c r="J37" s="9">
        <f t="shared" si="14"/>
        <v>2955.3635999999997</v>
      </c>
      <c r="K37" s="9">
        <f t="shared" si="15"/>
        <v>17028.5236</v>
      </c>
      <c r="L37" s="9">
        <f t="shared" si="3"/>
        <v>82.093433333333337</v>
      </c>
      <c r="M37" s="9">
        <f t="shared" si="4"/>
        <v>17.239621</v>
      </c>
      <c r="N37" s="9">
        <f t="shared" si="5"/>
        <v>99.333054333333337</v>
      </c>
      <c r="O37" s="21" t="s">
        <v>58</v>
      </c>
      <c r="P37" s="5">
        <v>3</v>
      </c>
      <c r="Q37" s="6">
        <v>1973</v>
      </c>
      <c r="R37" s="5">
        <v>953</v>
      </c>
      <c r="S37" s="5">
        <v>223</v>
      </c>
      <c r="T37" s="5" t="s">
        <v>80</v>
      </c>
      <c r="U37" s="6">
        <v>61628</v>
      </c>
    </row>
    <row r="38" spans="1:21" ht="120" x14ac:dyDescent="0.25">
      <c r="A38" s="19">
        <v>32</v>
      </c>
      <c r="B38" s="20" t="s">
        <v>9</v>
      </c>
      <c r="C38" s="16" t="s">
        <v>30</v>
      </c>
      <c r="D38" s="10" t="s">
        <v>160</v>
      </c>
      <c r="E38" s="7" t="s">
        <v>113</v>
      </c>
      <c r="F38" s="8">
        <v>26.59</v>
      </c>
      <c r="G38" s="9">
        <v>14246.06</v>
      </c>
      <c r="H38" s="9">
        <v>14.61</v>
      </c>
      <c r="I38" s="9">
        <f t="shared" ref="I38:I59" si="16">G38+H38</f>
        <v>14260.67</v>
      </c>
      <c r="J38" s="9">
        <f t="shared" si="14"/>
        <v>2994.7406999999998</v>
      </c>
      <c r="K38" s="9">
        <f t="shared" si="15"/>
        <v>17255.4107</v>
      </c>
      <c r="L38" s="9">
        <f t="shared" si="3"/>
        <v>83.187241666666679</v>
      </c>
      <c r="M38" s="9">
        <f t="shared" si="4"/>
        <v>17.469320750000001</v>
      </c>
      <c r="N38" s="9">
        <f t="shared" si="5"/>
        <v>100.65656241666667</v>
      </c>
      <c r="O38" s="22" t="s">
        <v>70</v>
      </c>
      <c r="P38" s="5">
        <v>3</v>
      </c>
      <c r="Q38" s="6">
        <v>1977</v>
      </c>
      <c r="R38" s="5">
        <v>957</v>
      </c>
      <c r="S38" s="5">
        <v>49</v>
      </c>
      <c r="T38" s="5" t="s">
        <v>80</v>
      </c>
      <c r="U38" s="6">
        <v>61678</v>
      </c>
    </row>
    <row r="39" spans="1:21" ht="120" x14ac:dyDescent="0.25">
      <c r="A39" s="19">
        <v>33</v>
      </c>
      <c r="B39" s="20" t="s">
        <v>9</v>
      </c>
      <c r="C39" s="16" t="s">
        <v>30</v>
      </c>
      <c r="D39" s="10" t="s">
        <v>160</v>
      </c>
      <c r="E39" s="7" t="s">
        <v>114</v>
      </c>
      <c r="F39" s="8">
        <v>25.65</v>
      </c>
      <c r="G39" s="9">
        <v>13742.44</v>
      </c>
      <c r="H39" s="9">
        <v>14.07</v>
      </c>
      <c r="I39" s="9">
        <f t="shared" si="16"/>
        <v>13756.51</v>
      </c>
      <c r="J39" s="9">
        <f t="shared" si="14"/>
        <v>2888.8670999999999</v>
      </c>
      <c r="K39" s="9">
        <f t="shared" si="15"/>
        <v>16645.377100000002</v>
      </c>
      <c r="L39" s="9">
        <f t="shared" si="3"/>
        <v>80.246308333333346</v>
      </c>
      <c r="M39" s="9">
        <f t="shared" si="4"/>
        <v>16.851724750000002</v>
      </c>
      <c r="N39" s="9">
        <f t="shared" si="5"/>
        <v>97.098033083333348</v>
      </c>
      <c r="O39" s="22" t="s">
        <v>55</v>
      </c>
      <c r="P39" s="5">
        <v>3</v>
      </c>
      <c r="Q39" s="6">
        <v>1977</v>
      </c>
      <c r="R39" s="5">
        <v>957</v>
      </c>
      <c r="S39" s="5">
        <v>51</v>
      </c>
      <c r="T39" s="5" t="s">
        <v>80</v>
      </c>
      <c r="U39" s="6">
        <v>61680</v>
      </c>
    </row>
    <row r="40" spans="1:21" ht="120" x14ac:dyDescent="0.25">
      <c r="A40" s="19">
        <v>34</v>
      </c>
      <c r="B40" s="20" t="s">
        <v>9</v>
      </c>
      <c r="C40" s="16" t="s">
        <v>30</v>
      </c>
      <c r="D40" s="10" t="s">
        <v>160</v>
      </c>
      <c r="E40" s="7" t="s">
        <v>115</v>
      </c>
      <c r="F40" s="8">
        <v>26.24</v>
      </c>
      <c r="G40" s="9">
        <v>14058.55</v>
      </c>
      <c r="H40" s="9">
        <v>14.07</v>
      </c>
      <c r="I40" s="9">
        <f t="shared" si="16"/>
        <v>14072.619999999999</v>
      </c>
      <c r="J40" s="9">
        <f t="shared" si="14"/>
        <v>2955.2501999999995</v>
      </c>
      <c r="K40" s="9">
        <f t="shared" si="15"/>
        <v>17027.870199999998</v>
      </c>
      <c r="L40" s="9">
        <f t="shared" si="3"/>
        <v>82.090283333333332</v>
      </c>
      <c r="M40" s="9">
        <f t="shared" si="4"/>
        <v>17.2389595</v>
      </c>
      <c r="N40" s="9">
        <f t="shared" si="5"/>
        <v>99.329242833333325</v>
      </c>
      <c r="O40" s="22" t="s">
        <v>63</v>
      </c>
      <c r="P40" s="5">
        <v>3</v>
      </c>
      <c r="Q40" s="6">
        <v>1977</v>
      </c>
      <c r="R40" s="5">
        <v>957</v>
      </c>
      <c r="S40" s="5">
        <v>53</v>
      </c>
      <c r="T40" s="5" t="s">
        <v>80</v>
      </c>
      <c r="U40" s="6">
        <v>61682</v>
      </c>
    </row>
    <row r="41" spans="1:21" ht="120" x14ac:dyDescent="0.25">
      <c r="A41" s="19">
        <v>35</v>
      </c>
      <c r="B41" s="20" t="s">
        <v>9</v>
      </c>
      <c r="C41" s="16" t="s">
        <v>30</v>
      </c>
      <c r="D41" s="10" t="s">
        <v>160</v>
      </c>
      <c r="E41" s="7" t="s">
        <v>116</v>
      </c>
      <c r="F41" s="8">
        <v>26.59</v>
      </c>
      <c r="G41" s="9">
        <v>14246.06</v>
      </c>
      <c r="H41" s="9">
        <v>14.07</v>
      </c>
      <c r="I41" s="9">
        <f t="shared" si="16"/>
        <v>14260.13</v>
      </c>
      <c r="J41" s="9">
        <f t="shared" si="14"/>
        <v>2994.6272999999997</v>
      </c>
      <c r="K41" s="9">
        <f t="shared" si="15"/>
        <v>17254.757299999997</v>
      </c>
      <c r="L41" s="9">
        <f t="shared" si="3"/>
        <v>83.184091666666674</v>
      </c>
      <c r="M41" s="9">
        <f t="shared" si="4"/>
        <v>17.468659250000002</v>
      </c>
      <c r="N41" s="9">
        <f t="shared" si="5"/>
        <v>100.65275091666668</v>
      </c>
      <c r="O41" s="22" t="s">
        <v>72</v>
      </c>
      <c r="P41" s="5">
        <v>3</v>
      </c>
      <c r="Q41" s="6">
        <v>1977</v>
      </c>
      <c r="R41" s="5">
        <v>957</v>
      </c>
      <c r="S41" s="5">
        <v>55</v>
      </c>
      <c r="T41" s="5" t="s">
        <v>80</v>
      </c>
      <c r="U41" s="6">
        <v>61684</v>
      </c>
    </row>
    <row r="42" spans="1:21" ht="120" x14ac:dyDescent="0.25">
      <c r="A42" s="19">
        <v>36</v>
      </c>
      <c r="B42" s="20" t="s">
        <v>9</v>
      </c>
      <c r="C42" s="16" t="s">
        <v>30</v>
      </c>
      <c r="D42" s="10" t="s">
        <v>160</v>
      </c>
      <c r="E42" s="7" t="s">
        <v>117</v>
      </c>
      <c r="F42" s="8">
        <v>25.65</v>
      </c>
      <c r="G42" s="9">
        <v>13742.44</v>
      </c>
      <c r="H42" s="9">
        <v>14.07</v>
      </c>
      <c r="I42" s="9">
        <f t="shared" si="16"/>
        <v>13756.51</v>
      </c>
      <c r="J42" s="9">
        <f t="shared" si="14"/>
        <v>2888.8670999999999</v>
      </c>
      <c r="K42" s="9">
        <f t="shared" si="15"/>
        <v>16645.377100000002</v>
      </c>
      <c r="L42" s="9">
        <f t="shared" si="3"/>
        <v>80.246308333333346</v>
      </c>
      <c r="M42" s="9">
        <f t="shared" si="4"/>
        <v>16.851724750000002</v>
      </c>
      <c r="N42" s="9">
        <f t="shared" si="5"/>
        <v>97.098033083333348</v>
      </c>
      <c r="O42" s="22" t="s">
        <v>56</v>
      </c>
      <c r="P42" s="5">
        <v>3</v>
      </c>
      <c r="Q42" s="6">
        <v>1977</v>
      </c>
      <c r="R42" s="5">
        <v>957</v>
      </c>
      <c r="S42" s="5">
        <v>57</v>
      </c>
      <c r="T42" s="5" t="s">
        <v>80</v>
      </c>
      <c r="U42" s="6">
        <v>61686</v>
      </c>
    </row>
    <row r="43" spans="1:21" ht="120" x14ac:dyDescent="0.25">
      <c r="A43" s="19">
        <v>37</v>
      </c>
      <c r="B43" s="20" t="s">
        <v>9</v>
      </c>
      <c r="C43" s="16" t="s">
        <v>30</v>
      </c>
      <c r="D43" s="10" t="s">
        <v>160</v>
      </c>
      <c r="E43" s="7" t="s">
        <v>118</v>
      </c>
      <c r="F43" s="8">
        <v>26.24</v>
      </c>
      <c r="G43" s="9">
        <v>14058.55</v>
      </c>
      <c r="H43" s="9">
        <v>14.61</v>
      </c>
      <c r="I43" s="9">
        <f t="shared" si="16"/>
        <v>14073.16</v>
      </c>
      <c r="J43" s="9">
        <f t="shared" si="14"/>
        <v>2955.3635999999997</v>
      </c>
      <c r="K43" s="9">
        <f t="shared" si="15"/>
        <v>17028.5236</v>
      </c>
      <c r="L43" s="9">
        <f t="shared" si="3"/>
        <v>82.093433333333337</v>
      </c>
      <c r="M43" s="9">
        <f t="shared" si="4"/>
        <v>17.239621</v>
      </c>
      <c r="N43" s="9">
        <f t="shared" si="5"/>
        <v>99.333054333333337</v>
      </c>
      <c r="O43" s="22" t="s">
        <v>64</v>
      </c>
      <c r="P43" s="5">
        <v>3</v>
      </c>
      <c r="Q43" s="6">
        <v>1977</v>
      </c>
      <c r="R43" s="5">
        <v>957</v>
      </c>
      <c r="S43" s="5">
        <v>59</v>
      </c>
      <c r="T43" s="5" t="s">
        <v>80</v>
      </c>
      <c r="U43" s="6">
        <v>61688</v>
      </c>
    </row>
    <row r="44" spans="1:21" ht="120" x14ac:dyDescent="0.25">
      <c r="A44" s="19">
        <v>38</v>
      </c>
      <c r="B44" s="20" t="s">
        <v>9</v>
      </c>
      <c r="C44" s="16" t="s">
        <v>30</v>
      </c>
      <c r="D44" s="10" t="s">
        <v>160</v>
      </c>
      <c r="E44" s="7" t="s">
        <v>119</v>
      </c>
      <c r="F44" s="8">
        <v>26.59</v>
      </c>
      <c r="G44" s="9">
        <v>14246.06</v>
      </c>
      <c r="H44" s="9">
        <v>14.61</v>
      </c>
      <c r="I44" s="9">
        <f t="shared" si="16"/>
        <v>14260.67</v>
      </c>
      <c r="J44" s="9">
        <f t="shared" si="14"/>
        <v>2994.7406999999998</v>
      </c>
      <c r="K44" s="9">
        <f t="shared" si="15"/>
        <v>17255.4107</v>
      </c>
      <c r="L44" s="9">
        <f t="shared" si="3"/>
        <v>83.187241666666679</v>
      </c>
      <c r="M44" s="9">
        <f t="shared" si="4"/>
        <v>17.469320750000001</v>
      </c>
      <c r="N44" s="9">
        <f t="shared" si="5"/>
        <v>100.65656241666667</v>
      </c>
      <c r="O44" s="22" t="s">
        <v>73</v>
      </c>
      <c r="P44" s="5">
        <v>3</v>
      </c>
      <c r="Q44" s="6">
        <v>1977</v>
      </c>
      <c r="R44" s="5">
        <v>957</v>
      </c>
      <c r="S44" s="5">
        <v>61</v>
      </c>
      <c r="T44" s="5" t="s">
        <v>80</v>
      </c>
      <c r="U44" s="6">
        <v>61690</v>
      </c>
    </row>
    <row r="45" spans="1:21" ht="120" x14ac:dyDescent="0.25">
      <c r="A45" s="19">
        <v>39</v>
      </c>
      <c r="B45" s="20" t="s">
        <v>9</v>
      </c>
      <c r="C45" s="16" t="s">
        <v>30</v>
      </c>
      <c r="D45" s="10" t="s">
        <v>160</v>
      </c>
      <c r="E45" s="7" t="s">
        <v>120</v>
      </c>
      <c r="F45" s="8">
        <v>25.65</v>
      </c>
      <c r="G45" s="9">
        <v>13742.44</v>
      </c>
      <c r="H45" s="9">
        <v>14.07</v>
      </c>
      <c r="I45" s="9">
        <f t="shared" si="16"/>
        <v>13756.51</v>
      </c>
      <c r="J45" s="9">
        <f t="shared" si="14"/>
        <v>2888.8670999999999</v>
      </c>
      <c r="K45" s="9">
        <f t="shared" si="15"/>
        <v>16645.377100000002</v>
      </c>
      <c r="L45" s="9">
        <f t="shared" si="3"/>
        <v>80.246308333333346</v>
      </c>
      <c r="M45" s="9">
        <f t="shared" si="4"/>
        <v>16.851724750000002</v>
      </c>
      <c r="N45" s="9">
        <f t="shared" si="5"/>
        <v>97.098033083333348</v>
      </c>
      <c r="O45" s="21" t="s">
        <v>57</v>
      </c>
      <c r="P45" s="5">
        <v>3</v>
      </c>
      <c r="Q45" s="6">
        <v>1977</v>
      </c>
      <c r="R45" s="5">
        <v>957</v>
      </c>
      <c r="S45" s="5">
        <v>63</v>
      </c>
      <c r="T45" s="5" t="s">
        <v>80</v>
      </c>
      <c r="U45" s="6">
        <v>61692</v>
      </c>
    </row>
    <row r="46" spans="1:21" ht="120" x14ac:dyDescent="0.25">
      <c r="A46" s="19">
        <v>40</v>
      </c>
      <c r="B46" s="20" t="s">
        <v>9</v>
      </c>
      <c r="C46" s="16" t="s">
        <v>30</v>
      </c>
      <c r="D46" s="10" t="s">
        <v>160</v>
      </c>
      <c r="E46" s="7" t="s">
        <v>121</v>
      </c>
      <c r="F46" s="8">
        <v>26.24</v>
      </c>
      <c r="G46" s="9">
        <v>14058.55</v>
      </c>
      <c r="H46" s="9">
        <v>14.07</v>
      </c>
      <c r="I46" s="9">
        <f t="shared" si="16"/>
        <v>14072.619999999999</v>
      </c>
      <c r="J46" s="9">
        <f t="shared" si="14"/>
        <v>2955.2501999999995</v>
      </c>
      <c r="K46" s="9">
        <f t="shared" si="15"/>
        <v>17027.870199999998</v>
      </c>
      <c r="L46" s="9">
        <f t="shared" si="3"/>
        <v>82.090283333333332</v>
      </c>
      <c r="M46" s="9">
        <f t="shared" si="4"/>
        <v>17.2389595</v>
      </c>
      <c r="N46" s="9">
        <f t="shared" si="5"/>
        <v>99.329242833333325</v>
      </c>
      <c r="O46" s="22" t="s">
        <v>65</v>
      </c>
      <c r="P46" s="5">
        <v>3</v>
      </c>
      <c r="Q46" s="6">
        <v>1977</v>
      </c>
      <c r="R46" s="5">
        <v>957</v>
      </c>
      <c r="S46" s="5">
        <v>65</v>
      </c>
      <c r="T46" s="5" t="s">
        <v>80</v>
      </c>
      <c r="U46" s="6">
        <v>61694</v>
      </c>
    </row>
    <row r="47" spans="1:21" ht="120" x14ac:dyDescent="0.25">
      <c r="A47" s="19">
        <v>41</v>
      </c>
      <c r="B47" s="20" t="s">
        <v>9</v>
      </c>
      <c r="C47" s="16" t="s">
        <v>30</v>
      </c>
      <c r="D47" s="10" t="s">
        <v>160</v>
      </c>
      <c r="E47" s="7" t="s">
        <v>12</v>
      </c>
      <c r="F47" s="8">
        <v>26.59</v>
      </c>
      <c r="G47" s="9">
        <v>14246.06</v>
      </c>
      <c r="H47" s="9">
        <v>14.07</v>
      </c>
      <c r="I47" s="9">
        <f t="shared" si="16"/>
        <v>14260.13</v>
      </c>
      <c r="J47" s="9">
        <f t="shared" si="14"/>
        <v>2994.6272999999997</v>
      </c>
      <c r="K47" s="9">
        <f t="shared" si="15"/>
        <v>17254.757299999997</v>
      </c>
      <c r="L47" s="9">
        <f t="shared" si="3"/>
        <v>83.184091666666674</v>
      </c>
      <c r="M47" s="9">
        <f t="shared" si="4"/>
        <v>17.468659250000002</v>
      </c>
      <c r="N47" s="9">
        <f t="shared" si="5"/>
        <v>100.65275091666668</v>
      </c>
      <c r="O47" s="22" t="s">
        <v>71</v>
      </c>
      <c r="P47" s="5">
        <v>3</v>
      </c>
      <c r="Q47" s="6">
        <v>1977</v>
      </c>
      <c r="R47" s="5">
        <v>957</v>
      </c>
      <c r="S47" s="5">
        <v>67</v>
      </c>
      <c r="T47" s="5" t="s">
        <v>80</v>
      </c>
      <c r="U47" s="6">
        <v>61696</v>
      </c>
    </row>
    <row r="48" spans="1:21" ht="120" x14ac:dyDescent="0.25">
      <c r="A48" s="19">
        <v>42</v>
      </c>
      <c r="B48" s="20" t="s">
        <v>9</v>
      </c>
      <c r="C48" s="16" t="s">
        <v>30</v>
      </c>
      <c r="D48" s="10" t="s">
        <v>160</v>
      </c>
      <c r="E48" s="7" t="s">
        <v>14</v>
      </c>
      <c r="F48" s="8">
        <v>25.65</v>
      </c>
      <c r="G48" s="9">
        <v>13742.44</v>
      </c>
      <c r="H48" s="9">
        <v>14.07</v>
      </c>
      <c r="I48" s="9">
        <f t="shared" si="16"/>
        <v>13756.51</v>
      </c>
      <c r="J48" s="9">
        <f t="shared" si="14"/>
        <v>2888.8670999999999</v>
      </c>
      <c r="K48" s="9">
        <f t="shared" si="15"/>
        <v>16645.377100000002</v>
      </c>
      <c r="L48" s="9">
        <f t="shared" si="3"/>
        <v>80.246308333333346</v>
      </c>
      <c r="M48" s="9">
        <f t="shared" si="4"/>
        <v>16.851724750000002</v>
      </c>
      <c r="N48" s="9">
        <f t="shared" si="5"/>
        <v>97.098033083333348</v>
      </c>
      <c r="O48" s="22" t="s">
        <v>54</v>
      </c>
      <c r="P48" s="5">
        <v>3</v>
      </c>
      <c r="Q48" s="6">
        <v>1977</v>
      </c>
      <c r="R48" s="5">
        <v>957</v>
      </c>
      <c r="S48" s="5">
        <v>69</v>
      </c>
      <c r="T48" s="5" t="s">
        <v>80</v>
      </c>
      <c r="U48" s="6">
        <v>61698</v>
      </c>
    </row>
    <row r="49" spans="1:21" ht="120" x14ac:dyDescent="0.25">
      <c r="A49" s="19">
        <v>43</v>
      </c>
      <c r="B49" s="20" t="s">
        <v>9</v>
      </c>
      <c r="C49" s="16" t="s">
        <v>30</v>
      </c>
      <c r="D49" s="10" t="s">
        <v>160</v>
      </c>
      <c r="E49" s="7" t="s">
        <v>10</v>
      </c>
      <c r="F49" s="8">
        <v>26.24</v>
      </c>
      <c r="G49" s="9">
        <v>14058.55</v>
      </c>
      <c r="H49" s="9">
        <v>14.61</v>
      </c>
      <c r="I49" s="9">
        <f t="shared" si="16"/>
        <v>14073.16</v>
      </c>
      <c r="J49" s="9">
        <f t="shared" si="14"/>
        <v>2955.3635999999997</v>
      </c>
      <c r="K49" s="9">
        <f t="shared" si="15"/>
        <v>17028.5236</v>
      </c>
      <c r="L49" s="9">
        <f t="shared" si="3"/>
        <v>82.093433333333337</v>
      </c>
      <c r="M49" s="9">
        <f t="shared" si="4"/>
        <v>17.239621</v>
      </c>
      <c r="N49" s="9">
        <f t="shared" si="5"/>
        <v>99.333054333333337</v>
      </c>
      <c r="O49" s="22" t="s">
        <v>62</v>
      </c>
      <c r="P49" s="5">
        <v>3</v>
      </c>
      <c r="Q49" s="6">
        <v>1977</v>
      </c>
      <c r="R49" s="5">
        <v>957</v>
      </c>
      <c r="S49" s="5">
        <v>71</v>
      </c>
      <c r="T49" s="5" t="s">
        <v>80</v>
      </c>
      <c r="U49" s="6">
        <v>61700</v>
      </c>
    </row>
    <row r="50" spans="1:21" ht="90" x14ac:dyDescent="0.25">
      <c r="A50" s="19">
        <v>44</v>
      </c>
      <c r="B50" s="20" t="s">
        <v>21</v>
      </c>
      <c r="C50" s="16" t="s">
        <v>28</v>
      </c>
      <c r="D50" s="10" t="s">
        <v>163</v>
      </c>
      <c r="E50" s="7" t="s">
        <v>0</v>
      </c>
      <c r="F50" s="8">
        <v>109.39</v>
      </c>
      <c r="G50" s="9">
        <v>67322.820000000007</v>
      </c>
      <c r="H50" s="9">
        <v>157.59</v>
      </c>
      <c r="I50" s="9">
        <f t="shared" si="16"/>
        <v>67480.41</v>
      </c>
      <c r="J50" s="9">
        <f t="shared" si="14"/>
        <v>14170.8861</v>
      </c>
      <c r="K50" s="9">
        <f t="shared" si="15"/>
        <v>81651.296100000007</v>
      </c>
      <c r="L50" s="9">
        <f t="shared" si="3"/>
        <v>393.63572500000009</v>
      </c>
      <c r="M50" s="9">
        <f t="shared" si="4"/>
        <v>82.663502250000022</v>
      </c>
      <c r="N50" s="9">
        <f t="shared" si="5"/>
        <v>476.29922725000011</v>
      </c>
      <c r="O50" s="21" t="s">
        <v>97</v>
      </c>
      <c r="P50" s="5">
        <v>2</v>
      </c>
      <c r="Q50" s="6">
        <v>1840</v>
      </c>
      <c r="R50" s="5">
        <v>589</v>
      </c>
      <c r="S50" s="5">
        <v>61</v>
      </c>
      <c r="T50" s="5" t="s">
        <v>80</v>
      </c>
      <c r="U50" s="6">
        <v>33141</v>
      </c>
    </row>
    <row r="51" spans="1:21" ht="90" x14ac:dyDescent="0.25">
      <c r="A51" s="19">
        <v>45</v>
      </c>
      <c r="B51" s="20" t="s">
        <v>21</v>
      </c>
      <c r="C51" s="16" t="s">
        <v>28</v>
      </c>
      <c r="D51" s="10" t="s">
        <v>163</v>
      </c>
      <c r="E51" s="7" t="s">
        <v>1</v>
      </c>
      <c r="F51" s="8">
        <v>161.62</v>
      </c>
      <c r="G51" s="9">
        <v>99467.17</v>
      </c>
      <c r="H51" s="9">
        <v>255.85</v>
      </c>
      <c r="I51" s="9">
        <f t="shared" si="16"/>
        <v>99723.02</v>
      </c>
      <c r="J51" s="9">
        <f t="shared" si="14"/>
        <v>20941.834200000001</v>
      </c>
      <c r="K51" s="9">
        <f t="shared" si="15"/>
        <v>120664.8542</v>
      </c>
      <c r="L51" s="9">
        <f t="shared" si="3"/>
        <v>581.71761666666669</v>
      </c>
      <c r="M51" s="9">
        <f t="shared" si="4"/>
        <v>122.16069949999999</v>
      </c>
      <c r="N51" s="9">
        <f t="shared" si="5"/>
        <v>703.87831616666665</v>
      </c>
      <c r="O51" s="21" t="s">
        <v>100</v>
      </c>
      <c r="P51" s="5">
        <v>2</v>
      </c>
      <c r="Q51" s="6">
        <v>1840</v>
      </c>
      <c r="R51" s="5">
        <v>589</v>
      </c>
      <c r="S51" s="5">
        <v>64</v>
      </c>
      <c r="T51" s="5" t="s">
        <v>80</v>
      </c>
      <c r="U51" s="6">
        <v>33142</v>
      </c>
    </row>
    <row r="52" spans="1:21" ht="90" x14ac:dyDescent="0.25">
      <c r="A52" s="19">
        <v>46</v>
      </c>
      <c r="B52" s="20" t="s">
        <v>21</v>
      </c>
      <c r="C52" s="16" t="s">
        <v>28</v>
      </c>
      <c r="D52" s="10" t="s">
        <v>163</v>
      </c>
      <c r="E52" s="7" t="s">
        <v>2</v>
      </c>
      <c r="F52" s="8">
        <v>144.53</v>
      </c>
      <c r="G52" s="9">
        <v>88949.33</v>
      </c>
      <c r="H52" s="9">
        <v>224.33</v>
      </c>
      <c r="I52" s="9">
        <f t="shared" si="16"/>
        <v>89173.66</v>
      </c>
      <c r="J52" s="9">
        <f t="shared" si="14"/>
        <v>18726.4686</v>
      </c>
      <c r="K52" s="9">
        <f t="shared" si="15"/>
        <v>107900.1286</v>
      </c>
      <c r="L52" s="9">
        <f t="shared" si="3"/>
        <v>520.1796833333334</v>
      </c>
      <c r="M52" s="9">
        <f t="shared" si="4"/>
        <v>109.2377335</v>
      </c>
      <c r="N52" s="9">
        <f t="shared" si="5"/>
        <v>629.41741683333339</v>
      </c>
      <c r="O52" s="21" t="s">
        <v>99</v>
      </c>
      <c r="P52" s="5">
        <v>2</v>
      </c>
      <c r="Q52" s="6">
        <v>1840</v>
      </c>
      <c r="R52" s="5">
        <v>589</v>
      </c>
      <c r="S52" s="5">
        <v>67</v>
      </c>
      <c r="T52" s="5" t="s">
        <v>80</v>
      </c>
      <c r="U52" s="6">
        <v>33143</v>
      </c>
    </row>
    <row r="53" spans="1:21" ht="90" x14ac:dyDescent="0.25">
      <c r="A53" s="19">
        <v>47</v>
      </c>
      <c r="B53" s="20" t="s">
        <v>21</v>
      </c>
      <c r="C53" s="16" t="s">
        <v>28</v>
      </c>
      <c r="D53" s="10" t="s">
        <v>163</v>
      </c>
      <c r="E53" s="7" t="s">
        <v>3</v>
      </c>
      <c r="F53" s="8">
        <v>110.15</v>
      </c>
      <c r="G53" s="9">
        <v>67790.55</v>
      </c>
      <c r="H53" s="9">
        <v>172.42</v>
      </c>
      <c r="I53" s="9">
        <f t="shared" si="16"/>
        <v>67962.97</v>
      </c>
      <c r="J53" s="9">
        <f t="shared" si="14"/>
        <v>14272.2237</v>
      </c>
      <c r="K53" s="9">
        <f t="shared" si="15"/>
        <v>82235.193700000003</v>
      </c>
      <c r="L53" s="9">
        <f t="shared" si="3"/>
        <v>396.45065833333337</v>
      </c>
      <c r="M53" s="9">
        <f t="shared" si="4"/>
        <v>83.254638249999999</v>
      </c>
      <c r="N53" s="9">
        <f t="shared" si="5"/>
        <v>479.70529658333339</v>
      </c>
      <c r="O53" s="21" t="s">
        <v>98</v>
      </c>
      <c r="P53" s="5">
        <v>2</v>
      </c>
      <c r="Q53" s="6">
        <v>1840</v>
      </c>
      <c r="R53" s="5">
        <v>589</v>
      </c>
      <c r="S53" s="5">
        <v>70</v>
      </c>
      <c r="T53" s="5" t="s">
        <v>80</v>
      </c>
      <c r="U53" s="6">
        <v>33144</v>
      </c>
    </row>
    <row r="54" spans="1:21" ht="90" x14ac:dyDescent="0.25">
      <c r="A54" s="19">
        <v>48</v>
      </c>
      <c r="B54" s="20" t="s">
        <v>129</v>
      </c>
      <c r="C54" s="16" t="s">
        <v>29</v>
      </c>
      <c r="D54" s="10" t="s">
        <v>162</v>
      </c>
      <c r="E54" s="7" t="s">
        <v>1</v>
      </c>
      <c r="F54" s="8">
        <v>85.01</v>
      </c>
      <c r="G54" s="75">
        <v>46703.75</v>
      </c>
      <c r="H54" s="9">
        <v>58.02</v>
      </c>
      <c r="I54" s="9">
        <f t="shared" si="16"/>
        <v>46761.77</v>
      </c>
      <c r="J54" s="9">
        <f t="shared" si="14"/>
        <v>9819.9716999999982</v>
      </c>
      <c r="K54" s="9">
        <f t="shared" si="15"/>
        <v>56581.741699999999</v>
      </c>
      <c r="L54" s="9">
        <f t="shared" si="3"/>
        <v>272.77699166666667</v>
      </c>
      <c r="M54" s="9">
        <f t="shared" si="4"/>
        <v>57.283168250000003</v>
      </c>
      <c r="N54" s="9">
        <f t="shared" si="5"/>
        <v>330.06015991666669</v>
      </c>
      <c r="O54" s="21" t="s">
        <v>91</v>
      </c>
      <c r="P54" s="5">
        <v>3</v>
      </c>
      <c r="Q54" s="6">
        <v>2005</v>
      </c>
      <c r="R54" s="5">
        <v>985</v>
      </c>
      <c r="S54" s="5">
        <v>57</v>
      </c>
      <c r="T54" s="5" t="s">
        <v>80</v>
      </c>
      <c r="U54" s="6">
        <v>61307</v>
      </c>
    </row>
    <row r="55" spans="1:21" ht="90" x14ac:dyDescent="0.25">
      <c r="A55" s="19">
        <v>49</v>
      </c>
      <c r="B55" s="20" t="s">
        <v>129</v>
      </c>
      <c r="C55" s="16" t="s">
        <v>29</v>
      </c>
      <c r="D55" s="10" t="s">
        <v>162</v>
      </c>
      <c r="E55" s="14" t="s">
        <v>2</v>
      </c>
      <c r="F55" s="8">
        <v>50.7</v>
      </c>
      <c r="G55" s="75">
        <v>27854.14</v>
      </c>
      <c r="H55" s="9">
        <v>35.450000000000003</v>
      </c>
      <c r="I55" s="9">
        <f t="shared" si="16"/>
        <v>27889.59</v>
      </c>
      <c r="J55" s="9">
        <f t="shared" si="14"/>
        <v>5856.8139000000001</v>
      </c>
      <c r="K55" s="9">
        <f t="shared" si="15"/>
        <v>33746.403899999998</v>
      </c>
      <c r="L55" s="9">
        <f t="shared" si="3"/>
        <v>162.68927500000001</v>
      </c>
      <c r="M55" s="9">
        <f t="shared" si="4"/>
        <v>34.164747750000004</v>
      </c>
      <c r="N55" s="9">
        <f t="shared" si="5"/>
        <v>196.85402275000001</v>
      </c>
      <c r="O55" s="21" t="s">
        <v>78</v>
      </c>
      <c r="P55" s="5">
        <v>3</v>
      </c>
      <c r="Q55" s="6">
        <v>2005</v>
      </c>
      <c r="R55" s="5">
        <v>985</v>
      </c>
      <c r="S55" s="5">
        <v>59</v>
      </c>
      <c r="T55" s="5" t="s">
        <v>80</v>
      </c>
      <c r="U55" s="6">
        <v>61309</v>
      </c>
    </row>
    <row r="56" spans="1:21" ht="90" hidden="1" x14ac:dyDescent="0.25">
      <c r="A56" s="19">
        <v>50</v>
      </c>
      <c r="B56" s="20" t="s">
        <v>20</v>
      </c>
      <c r="C56" s="16" t="s">
        <v>27</v>
      </c>
      <c r="D56" s="10" t="s">
        <v>161</v>
      </c>
      <c r="E56" s="7" t="s">
        <v>1</v>
      </c>
      <c r="F56" s="8">
        <v>51.06</v>
      </c>
      <c r="G56" s="9">
        <v>45510</v>
      </c>
      <c r="H56" s="9">
        <v>46.09</v>
      </c>
      <c r="I56" s="9">
        <f t="shared" si="16"/>
        <v>45556.09</v>
      </c>
      <c r="J56" s="9">
        <f t="shared" ref="J56:J59" si="17">I56*21%</f>
        <v>9566.7788999999993</v>
      </c>
      <c r="K56" s="9">
        <f t="shared" ref="K56:K59" si="18">I56+J56</f>
        <v>55122.868899999994</v>
      </c>
      <c r="L56" s="9">
        <f t="shared" si="3"/>
        <v>265.74385833333332</v>
      </c>
      <c r="M56" s="9">
        <f t="shared" si="4"/>
        <v>55.806210249999992</v>
      </c>
      <c r="N56" s="9">
        <f t="shared" si="5"/>
        <v>321.55006858333331</v>
      </c>
      <c r="O56" s="21" t="s">
        <v>79</v>
      </c>
      <c r="P56" s="5">
        <v>3</v>
      </c>
      <c r="Q56" s="6">
        <v>1903</v>
      </c>
      <c r="R56" s="5">
        <v>883</v>
      </c>
      <c r="S56" s="5">
        <v>140</v>
      </c>
      <c r="T56" s="5" t="s">
        <v>80</v>
      </c>
      <c r="U56" s="6">
        <v>53947</v>
      </c>
    </row>
    <row r="57" spans="1:21" ht="195" x14ac:dyDescent="0.25">
      <c r="A57" s="19">
        <v>51</v>
      </c>
      <c r="B57" s="20" t="s">
        <v>166</v>
      </c>
      <c r="C57" s="16" t="s">
        <v>164</v>
      </c>
      <c r="D57" s="10" t="s">
        <v>156</v>
      </c>
      <c r="E57" s="7" t="s">
        <v>0</v>
      </c>
      <c r="F57" s="8">
        <v>82.37</v>
      </c>
      <c r="G57" s="9">
        <v>54277.96</v>
      </c>
      <c r="H57" s="12">
        <v>1234.26</v>
      </c>
      <c r="I57" s="9">
        <f>G57+H57</f>
        <v>55512.22</v>
      </c>
      <c r="J57" s="9">
        <f>I57*21%</f>
        <v>11657.566199999999</v>
      </c>
      <c r="K57" s="9">
        <f>I57+J57</f>
        <v>67169.786200000002</v>
      </c>
      <c r="L57" s="9">
        <f>(I57*7%/12)</f>
        <v>323.82128333333338</v>
      </c>
      <c r="M57" s="9">
        <f>L57*21%</f>
        <v>68.002469500000004</v>
      </c>
      <c r="N57" s="9">
        <f>L57+M57</f>
        <v>391.8237528333334</v>
      </c>
      <c r="O57" s="21" t="s">
        <v>165</v>
      </c>
      <c r="P57" s="5">
        <v>3</v>
      </c>
      <c r="Q57" s="6">
        <v>1873</v>
      </c>
      <c r="R57" s="5">
        <v>853</v>
      </c>
      <c r="S57" s="5">
        <v>47</v>
      </c>
      <c r="T57" s="5" t="s">
        <v>80</v>
      </c>
      <c r="U57" s="6">
        <v>56774</v>
      </c>
    </row>
    <row r="58" spans="1:21" ht="105" x14ac:dyDescent="0.25">
      <c r="B58" s="20" t="s">
        <v>18</v>
      </c>
      <c r="C58" s="16" t="s">
        <v>34</v>
      </c>
      <c r="D58" s="10" t="s">
        <v>153</v>
      </c>
      <c r="E58" s="74" t="s">
        <v>1</v>
      </c>
      <c r="F58" s="8">
        <v>72.959999999999994</v>
      </c>
      <c r="G58" s="73">
        <v>27864.38</v>
      </c>
      <c r="H58" s="9">
        <v>868.32</v>
      </c>
      <c r="I58" s="9">
        <f>G58+H58</f>
        <v>28732.7</v>
      </c>
      <c r="J58" s="9">
        <f>I58*21%</f>
        <v>6033.8670000000002</v>
      </c>
      <c r="K58" s="9">
        <f>I58+J58</f>
        <v>34766.567000000003</v>
      </c>
      <c r="L58" s="9">
        <f>(I58*7%/12)</f>
        <v>167.60741666666669</v>
      </c>
      <c r="M58" s="9">
        <f>L58*21%</f>
        <v>35.197557500000002</v>
      </c>
      <c r="N58" s="9">
        <f>L58+M58</f>
        <v>202.80497416666668</v>
      </c>
      <c r="O58" s="21" t="s">
        <v>82</v>
      </c>
      <c r="P58" s="5"/>
      <c r="Q58" s="6"/>
      <c r="R58" s="5"/>
      <c r="S58" s="5"/>
      <c r="T58" s="5"/>
      <c r="U58" s="6"/>
    </row>
    <row r="59" spans="1:21" ht="105" x14ac:dyDescent="0.25">
      <c r="A59" s="19">
        <v>52</v>
      </c>
      <c r="B59" s="20" t="s">
        <v>18</v>
      </c>
      <c r="C59" s="16" t="s">
        <v>34</v>
      </c>
      <c r="D59" s="10" t="s">
        <v>153</v>
      </c>
      <c r="E59" s="74" t="s">
        <v>3</v>
      </c>
      <c r="F59" s="8">
        <v>72.959999999999994</v>
      </c>
      <c r="G59" s="73">
        <v>27864.38</v>
      </c>
      <c r="H59" s="9">
        <v>868.32</v>
      </c>
      <c r="I59" s="9">
        <f t="shared" si="16"/>
        <v>28732.7</v>
      </c>
      <c r="J59" s="9">
        <f t="shared" si="17"/>
        <v>6033.8670000000002</v>
      </c>
      <c r="K59" s="9">
        <f t="shared" si="18"/>
        <v>34766.567000000003</v>
      </c>
      <c r="L59" s="9">
        <f t="shared" si="3"/>
        <v>167.60741666666669</v>
      </c>
      <c r="M59" s="9">
        <f t="shared" si="4"/>
        <v>35.197557500000002</v>
      </c>
      <c r="N59" s="9">
        <f t="shared" si="5"/>
        <v>202.80497416666668</v>
      </c>
      <c r="O59" s="21" t="s">
        <v>83</v>
      </c>
      <c r="P59" s="5">
        <v>3</v>
      </c>
      <c r="Q59" s="6">
        <v>1873</v>
      </c>
      <c r="R59" s="5">
        <v>853</v>
      </c>
      <c r="S59" s="5">
        <v>51</v>
      </c>
      <c r="T59" s="5" t="s">
        <v>80</v>
      </c>
      <c r="U59" s="6">
        <v>56778</v>
      </c>
    </row>
    <row r="60" spans="1:21" ht="18.75" x14ac:dyDescent="0.25">
      <c r="F60" s="13"/>
      <c r="G60" s="13"/>
      <c r="H60" s="13"/>
      <c r="I60" s="13"/>
      <c r="J60" s="13"/>
      <c r="K60" s="13"/>
      <c r="L60" s="13"/>
      <c r="M60" s="13"/>
      <c r="N60" s="13"/>
    </row>
    <row r="63" spans="1:21" x14ac:dyDescent="0.25">
      <c r="H63" s="1"/>
    </row>
    <row r="64" spans="1:21" x14ac:dyDescent="0.25"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  <row r="68" spans="8:8" x14ac:dyDescent="0.25">
      <c r="H68" s="1"/>
    </row>
    <row r="69" spans="8:8" x14ac:dyDescent="0.25">
      <c r="H69" s="1"/>
    </row>
    <row r="70" spans="8:8" x14ac:dyDescent="0.25">
      <c r="H70" s="1"/>
    </row>
    <row r="71" spans="8:8" x14ac:dyDescent="0.25">
      <c r="H71" s="1"/>
    </row>
    <row r="72" spans="8:8" x14ac:dyDescent="0.25">
      <c r="H72" s="1"/>
    </row>
    <row r="73" spans="8:8" x14ac:dyDescent="0.25">
      <c r="H73" s="1"/>
    </row>
    <row r="74" spans="8:8" x14ac:dyDescent="0.25">
      <c r="H74" s="1"/>
    </row>
  </sheetData>
  <sortState ref="B10:U14">
    <sortCondition ref="E10:E14"/>
  </sortState>
  <mergeCells count="18">
    <mergeCell ref="N5:N6"/>
    <mergeCell ref="I4:K4"/>
    <mergeCell ref="C2:U2"/>
    <mergeCell ref="C4:C6"/>
    <mergeCell ref="D4:D6"/>
    <mergeCell ref="B4:B6"/>
    <mergeCell ref="O4:O6"/>
    <mergeCell ref="P4:U5"/>
    <mergeCell ref="L4:N4"/>
    <mergeCell ref="H4:H6"/>
    <mergeCell ref="G4:G6"/>
    <mergeCell ref="F4:F6"/>
    <mergeCell ref="E4:E6"/>
    <mergeCell ref="J5:J6"/>
    <mergeCell ref="K5:K6"/>
    <mergeCell ref="I5:I6"/>
    <mergeCell ref="L5:L6"/>
    <mergeCell ref="M5:M6"/>
  </mergeCells>
  <phoneticPr fontId="3" type="noConversion"/>
  <hyperlinks>
    <hyperlink ref="B7" r:id="rId1"/>
    <hyperlink ref="B8" r:id="rId2"/>
    <hyperlink ref="B10" r:id="rId3"/>
    <hyperlink ref="B11:B15" r:id="rId4" display="EUROPA"/>
    <hyperlink ref="B17:B18" r:id="rId5" display="JARDIN DE VESTA"/>
    <hyperlink ref="B19:B25" r:id="rId6" display="LOS OLIVOS"/>
    <hyperlink ref="B26:B49" r:id="rId7" display="MARTINETE"/>
    <hyperlink ref="B50:B53" r:id="rId8" display="NEREIDA"/>
    <hyperlink ref="B54:B55" r:id="rId9" display="NUEVO CERROFRUTO II"/>
    <hyperlink ref="B56" r:id="rId10"/>
    <hyperlink ref="B58:B59" r:id="rId11" display="ZAHARA"/>
    <hyperlink ref="O7" r:id="rId12"/>
    <hyperlink ref="O8" r:id="rId13"/>
    <hyperlink ref="O10" r:id="rId14"/>
    <hyperlink ref="O11" r:id="rId15"/>
    <hyperlink ref="O12" r:id="rId16"/>
    <hyperlink ref="O13" r:id="rId17"/>
    <hyperlink ref="O14" r:id="rId18"/>
    <hyperlink ref="O15" r:id="rId19"/>
    <hyperlink ref="O17" r:id="rId20"/>
    <hyperlink ref="O18" r:id="rId21"/>
    <hyperlink ref="O19" r:id="rId22"/>
    <hyperlink ref="O20" r:id="rId23"/>
    <hyperlink ref="O21" r:id="rId24"/>
    <hyperlink ref="O22" r:id="rId25"/>
    <hyperlink ref="O23" r:id="rId26"/>
    <hyperlink ref="O24" r:id="rId27"/>
    <hyperlink ref="O25" r:id="rId28"/>
    <hyperlink ref="O26" r:id="rId29"/>
    <hyperlink ref="O27" r:id="rId30"/>
    <hyperlink ref="O28" r:id="rId31"/>
    <hyperlink ref="O29" r:id="rId32"/>
    <hyperlink ref="O30" r:id="rId33"/>
    <hyperlink ref="O31" r:id="rId34"/>
    <hyperlink ref="O32" r:id="rId35"/>
    <hyperlink ref="O33" r:id="rId36"/>
    <hyperlink ref="O34" r:id="rId37"/>
    <hyperlink ref="O35" r:id="rId38"/>
    <hyperlink ref="O36" r:id="rId39"/>
    <hyperlink ref="O37" r:id="rId40"/>
    <hyperlink ref="O38" r:id="rId41"/>
    <hyperlink ref="O39" r:id="rId42"/>
    <hyperlink ref="O40" r:id="rId43"/>
    <hyperlink ref="O41" r:id="rId44"/>
    <hyperlink ref="O42" r:id="rId45"/>
    <hyperlink ref="O43" r:id="rId46"/>
    <hyperlink ref="O44" r:id="rId47"/>
    <hyperlink ref="O45" r:id="rId48"/>
    <hyperlink ref="O46" r:id="rId49"/>
    <hyperlink ref="O47" r:id="rId50"/>
    <hyperlink ref="O48" r:id="rId51"/>
    <hyperlink ref="O49" r:id="rId52"/>
    <hyperlink ref="O50" r:id="rId53"/>
    <hyperlink ref="O51" r:id="rId54"/>
    <hyperlink ref="O52" r:id="rId55"/>
    <hyperlink ref="O53" r:id="rId56"/>
    <hyperlink ref="O54" r:id="rId57"/>
    <hyperlink ref="O55" r:id="rId58"/>
    <hyperlink ref="O56" r:id="rId59"/>
    <hyperlink ref="O58" r:id="rId60"/>
    <hyperlink ref="O59" r:id="rId61"/>
    <hyperlink ref="B57" r:id="rId62"/>
    <hyperlink ref="B16" r:id="rId63"/>
    <hyperlink ref="O16" r:id="rId64"/>
    <hyperlink ref="O57" r:id="rId65"/>
    <hyperlink ref="B9" r:id="rId66"/>
    <hyperlink ref="O9" r:id="rId67"/>
  </hyperlinks>
  <pageMargins left="0.23622047244094491" right="0.23622047244094491" top="0.74803149606299213" bottom="0.74803149606299213" header="0.31496062992125984" footer="0.31496062992125984"/>
  <pageSetup paperSize="8" scale="35" orientation="landscape" r:id="rId68"/>
  <drawing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view="pageBreakPreview" zoomScale="60" zoomScaleNormal="100" workbookViewId="0">
      <selection activeCell="D8" sqref="D8:J8"/>
    </sheetView>
  </sheetViews>
  <sheetFormatPr baseColWidth="10" defaultRowHeight="15" x14ac:dyDescent="0.25"/>
  <cols>
    <col min="1" max="1" width="1.7109375" customWidth="1"/>
    <col min="7" max="7" width="15" customWidth="1"/>
    <col min="11" max="11" width="1.42578125" customWidth="1"/>
  </cols>
  <sheetData>
    <row r="1" spans="1:19" x14ac:dyDescent="0.25">
      <c r="A1" s="31"/>
      <c r="B1" s="31"/>
      <c r="C1" s="31"/>
      <c r="D1" s="32"/>
      <c r="E1" s="31"/>
      <c r="F1" s="31"/>
      <c r="G1" s="31"/>
      <c r="H1" s="31"/>
      <c r="I1" s="31"/>
      <c r="J1" s="31"/>
      <c r="K1" s="31"/>
      <c r="L1" s="25"/>
    </row>
    <row r="2" spans="1:19" ht="100.15" customHeight="1" x14ac:dyDescent="0.25">
      <c r="A2" s="31"/>
      <c r="B2" s="81" t="s">
        <v>148</v>
      </c>
      <c r="C2" s="82"/>
      <c r="D2" s="82"/>
      <c r="E2" s="82"/>
      <c r="F2" s="82"/>
      <c r="G2" s="82"/>
      <c r="H2" s="82"/>
      <c r="I2" s="82"/>
      <c r="J2" s="83"/>
      <c r="K2" s="33"/>
      <c r="L2" s="26">
        <v>4</v>
      </c>
      <c r="M2" s="30"/>
      <c r="N2" s="30"/>
      <c r="O2" s="30"/>
      <c r="P2" s="30"/>
      <c r="Q2" s="30"/>
      <c r="R2" s="30"/>
      <c r="S2" s="30"/>
    </row>
    <row r="3" spans="1:19" ht="28.9" customHeight="1" x14ac:dyDescent="0.25">
      <c r="A3" s="31"/>
      <c r="B3" s="31"/>
      <c r="C3" s="31"/>
      <c r="D3" s="32"/>
      <c r="E3" s="31"/>
      <c r="F3" s="31"/>
      <c r="G3" s="31"/>
      <c r="H3" s="31"/>
      <c r="I3" s="31"/>
      <c r="J3" s="31"/>
      <c r="K3" s="31"/>
      <c r="L3" s="25"/>
    </row>
    <row r="4" spans="1:19" ht="21.6" customHeight="1" x14ac:dyDescent="0.25">
      <c r="A4" s="31"/>
      <c r="B4" s="93" t="s">
        <v>37</v>
      </c>
      <c r="C4" s="94"/>
      <c r="D4" s="41"/>
      <c r="E4" s="42"/>
      <c r="F4" s="42"/>
      <c r="G4" s="42" t="str">
        <f>VLOOKUP($L$2,DATOS!$A$1:$T$198,2)</f>
        <v>EUROPA</v>
      </c>
      <c r="H4" s="42"/>
      <c r="I4" s="42"/>
      <c r="J4" s="43"/>
      <c r="K4" s="31"/>
      <c r="L4" s="25"/>
    </row>
    <row r="5" spans="1:19" ht="5.45" customHeight="1" x14ac:dyDescent="0.25">
      <c r="A5" s="31"/>
      <c r="B5" s="44"/>
      <c r="C5" s="25"/>
      <c r="D5" s="45"/>
      <c r="E5" s="25"/>
      <c r="F5" s="25"/>
      <c r="G5" s="25"/>
      <c r="H5" s="25"/>
      <c r="I5" s="25"/>
      <c r="J5" s="46"/>
      <c r="K5" s="31"/>
      <c r="L5" s="25"/>
    </row>
    <row r="6" spans="1:19" ht="19.149999999999999" customHeight="1" x14ac:dyDescent="0.25">
      <c r="A6" s="31"/>
      <c r="B6" s="95" t="s">
        <v>23</v>
      </c>
      <c r="C6" s="96"/>
      <c r="D6" s="84" t="str">
        <f>VLOOKUP($L$2,DATOS!$A$1:$T$198,3)</f>
        <v>AVDA. LA GRANJA</v>
      </c>
      <c r="E6" s="84"/>
      <c r="F6" s="84"/>
      <c r="G6" s="84"/>
      <c r="H6" s="84"/>
      <c r="I6" s="84"/>
      <c r="J6" s="85"/>
      <c r="K6" s="31"/>
      <c r="L6" s="25"/>
    </row>
    <row r="7" spans="1:19" ht="5.45" customHeight="1" x14ac:dyDescent="0.25">
      <c r="A7" s="31"/>
      <c r="B7" s="44"/>
      <c r="C7" s="25"/>
      <c r="D7" s="45"/>
      <c r="E7" s="25"/>
      <c r="F7" s="25"/>
      <c r="G7" s="25"/>
      <c r="H7" s="25"/>
      <c r="I7" s="25"/>
      <c r="J7" s="46"/>
      <c r="K7" s="31"/>
      <c r="L7" s="25"/>
    </row>
    <row r="8" spans="1:19" ht="21.6" customHeight="1" x14ac:dyDescent="0.25">
      <c r="A8" s="31"/>
      <c r="B8" s="97" t="s">
        <v>38</v>
      </c>
      <c r="C8" s="98"/>
      <c r="D8" s="86" t="str">
        <f>VLOOKUP($L$2,DATOS!$A$1:$T$198,5)</f>
        <v>LOCAL 4</v>
      </c>
      <c r="E8" s="86"/>
      <c r="F8" s="86"/>
      <c r="G8" s="86"/>
      <c r="H8" s="86"/>
      <c r="I8" s="86"/>
      <c r="J8" s="87"/>
      <c r="K8" s="31"/>
      <c r="L8" s="25"/>
    </row>
    <row r="9" spans="1:19" ht="20.45" customHeight="1" x14ac:dyDescent="0.25">
      <c r="A9" s="31"/>
      <c r="B9" s="34"/>
      <c r="C9" s="31"/>
      <c r="D9" s="32"/>
      <c r="E9" s="31"/>
      <c r="F9" s="31"/>
      <c r="G9" s="31"/>
      <c r="H9" s="31"/>
      <c r="I9" s="31"/>
      <c r="J9" s="31"/>
      <c r="K9" s="31"/>
      <c r="L9" s="25"/>
    </row>
    <row r="10" spans="1:19" ht="18" x14ac:dyDescent="0.25">
      <c r="A10" s="31"/>
      <c r="B10" s="48" t="s">
        <v>136</v>
      </c>
      <c r="C10" s="49"/>
      <c r="D10" s="49"/>
      <c r="E10" s="49"/>
      <c r="F10" s="50"/>
      <c r="G10" s="51">
        <f>VLOOKUP($L$2,DATOS!$A$1:$T$198,6)</f>
        <v>100.8</v>
      </c>
      <c r="H10" s="52"/>
      <c r="I10" s="52"/>
      <c r="J10" s="53"/>
      <c r="K10" s="31"/>
      <c r="L10" s="25"/>
    </row>
    <row r="11" spans="1:19" ht="22.15" customHeight="1" x14ac:dyDescent="0.25">
      <c r="A11" s="31"/>
      <c r="B11" s="35"/>
      <c r="C11" s="35"/>
      <c r="D11" s="35"/>
      <c r="E11" s="35"/>
      <c r="F11" s="31"/>
      <c r="G11" s="31"/>
      <c r="H11" s="31"/>
      <c r="I11" s="31"/>
      <c r="J11" s="31"/>
      <c r="K11" s="31"/>
      <c r="L11" s="25"/>
    </row>
    <row r="12" spans="1:19" ht="26.45" customHeight="1" x14ac:dyDescent="0.25">
      <c r="A12" s="31"/>
      <c r="B12" s="90" t="s">
        <v>143</v>
      </c>
      <c r="C12" s="91"/>
      <c r="D12" s="91"/>
      <c r="E12" s="91"/>
      <c r="F12" s="91"/>
      <c r="G12" s="91"/>
      <c r="H12" s="91"/>
      <c r="I12" s="91"/>
      <c r="J12" s="92"/>
      <c r="K12" s="31"/>
      <c r="L12" s="25"/>
    </row>
    <row r="13" spans="1:19" ht="18.600000000000001" customHeight="1" x14ac:dyDescent="0.25">
      <c r="A13" s="31"/>
      <c r="B13" s="36"/>
      <c r="C13" s="36"/>
      <c r="D13" s="36"/>
      <c r="E13" s="36"/>
      <c r="F13" s="36"/>
      <c r="G13" s="36"/>
      <c r="H13" s="36"/>
      <c r="I13" s="36"/>
      <c r="J13" s="36"/>
      <c r="K13" s="31"/>
      <c r="L13" s="25"/>
    </row>
    <row r="14" spans="1:19" ht="86.45" customHeight="1" x14ac:dyDescent="0.25">
      <c r="A14" s="31"/>
      <c r="B14" s="99" t="str">
        <f>VLOOKUP($L$2,DATOS!$A$1:$T$198,4)</f>
        <v>Local en basto en bajo de edificio de viviendas. Tiene posibilidad de escaparates a zona común de uso y dominio público.Local de planta regular y forma rectangular.</v>
      </c>
      <c r="C14" s="100"/>
      <c r="D14" s="100"/>
      <c r="E14" s="100"/>
      <c r="F14" s="100"/>
      <c r="G14" s="100"/>
      <c r="H14" s="100"/>
      <c r="I14" s="100"/>
      <c r="J14" s="101"/>
      <c r="K14" s="31"/>
    </row>
    <row r="15" spans="1:19" x14ac:dyDescent="0.25">
      <c r="A15" s="31"/>
      <c r="B15" s="35"/>
      <c r="C15" s="35"/>
      <c r="D15" s="35"/>
      <c r="E15" s="35"/>
      <c r="F15" s="31"/>
      <c r="G15" s="31"/>
      <c r="H15" s="31"/>
      <c r="I15" s="31"/>
      <c r="J15" s="31"/>
      <c r="K15" s="31"/>
      <c r="L15" s="25"/>
    </row>
    <row r="16" spans="1:19" ht="18.600000000000001" customHeight="1" x14ac:dyDescent="0.25">
      <c r="A16" s="31"/>
      <c r="B16" s="90" t="s">
        <v>158</v>
      </c>
      <c r="C16" s="91"/>
      <c r="D16" s="91"/>
      <c r="E16" s="91"/>
      <c r="F16" s="91"/>
      <c r="G16" s="91"/>
      <c r="H16" s="91"/>
      <c r="I16" s="91"/>
      <c r="J16" s="92"/>
      <c r="K16" s="31"/>
      <c r="L16" s="25"/>
    </row>
    <row r="17" spans="1:13" ht="7.9" customHeight="1" x14ac:dyDescent="0.25">
      <c r="A17" s="31"/>
      <c r="B17" s="34"/>
      <c r="C17" s="31"/>
      <c r="D17" s="32"/>
      <c r="E17" s="31"/>
      <c r="F17" s="31"/>
      <c r="G17" s="31"/>
      <c r="H17" s="31"/>
      <c r="I17" s="31"/>
      <c r="J17" s="31"/>
      <c r="K17" s="31"/>
      <c r="L17" s="25"/>
    </row>
    <row r="18" spans="1:13" ht="18.600000000000001" customHeight="1" x14ac:dyDescent="0.25">
      <c r="A18" s="31"/>
      <c r="B18" s="88" t="s">
        <v>137</v>
      </c>
      <c r="C18" s="89"/>
      <c r="D18" s="89"/>
      <c r="E18" s="89"/>
      <c r="F18" s="54"/>
      <c r="G18" s="54">
        <f>VLOOKUP($L$2,DATOS!$A$1:$T$198,9)</f>
        <v>84769.920000000013</v>
      </c>
      <c r="H18" s="54"/>
      <c r="I18" s="54"/>
      <c r="J18" s="55"/>
      <c r="K18" s="31"/>
      <c r="L18" s="25"/>
    </row>
    <row r="19" spans="1:13" ht="18.600000000000001" customHeight="1" x14ac:dyDescent="0.25">
      <c r="A19" s="31"/>
      <c r="B19" s="108" t="s">
        <v>138</v>
      </c>
      <c r="C19" s="109"/>
      <c r="D19" s="109"/>
      <c r="E19" s="109"/>
      <c r="G19" s="27">
        <f>VLOOKUP($L$2,DATOS!$A$1:$T$198,10)</f>
        <v>17801.683200000003</v>
      </c>
      <c r="J19" s="56"/>
      <c r="K19" s="31"/>
      <c r="L19" s="25"/>
    </row>
    <row r="20" spans="1:13" ht="6" customHeight="1" x14ac:dyDescent="0.25">
      <c r="A20" s="31"/>
      <c r="B20" s="67"/>
      <c r="C20" s="68"/>
      <c r="D20" s="69"/>
      <c r="E20" s="68"/>
      <c r="F20" s="25"/>
      <c r="G20" s="27"/>
      <c r="H20" s="27"/>
      <c r="I20" s="27"/>
      <c r="J20" s="28"/>
      <c r="K20" s="37"/>
      <c r="L20" s="27"/>
      <c r="M20" s="28"/>
    </row>
    <row r="21" spans="1:13" ht="20.45" customHeight="1" x14ac:dyDescent="0.25">
      <c r="A21" s="31"/>
      <c r="B21" s="105" t="s">
        <v>139</v>
      </c>
      <c r="C21" s="106"/>
      <c r="D21" s="106"/>
      <c r="E21" s="106"/>
      <c r="F21" s="57"/>
      <c r="G21" s="58">
        <f>VLOOKUP($L$2,DATOS!$A$1:$T$198,11)</f>
        <v>102571.60320000001</v>
      </c>
      <c r="H21" s="57"/>
      <c r="I21" s="57"/>
      <c r="J21" s="59"/>
      <c r="K21" s="31"/>
      <c r="L21" s="25"/>
    </row>
    <row r="22" spans="1:13" ht="6" customHeight="1" x14ac:dyDescent="0.25">
      <c r="A22" s="31"/>
      <c r="B22" s="70"/>
      <c r="C22" s="71"/>
      <c r="D22" s="71"/>
      <c r="E22" s="71"/>
      <c r="F22" s="31"/>
      <c r="G22" s="31"/>
      <c r="H22" s="31"/>
      <c r="I22" s="31"/>
      <c r="J22" s="31"/>
      <c r="K22" s="31"/>
      <c r="L22" s="25"/>
    </row>
    <row r="23" spans="1:13" ht="18.600000000000001" customHeight="1" x14ac:dyDescent="0.25">
      <c r="A23" s="31"/>
      <c r="B23" s="88" t="s">
        <v>140</v>
      </c>
      <c r="C23" s="89"/>
      <c r="D23" s="89"/>
      <c r="E23" s="89"/>
      <c r="F23" s="54"/>
      <c r="G23" s="54">
        <f>VLOOKUP($L$2,DATOS!$A$1:$T$198,12) *12</f>
        <v>5933.894400000001</v>
      </c>
      <c r="H23" s="54"/>
      <c r="I23" s="54"/>
      <c r="J23" s="55"/>
      <c r="K23" s="31"/>
      <c r="L23" s="25"/>
      <c r="M23" s="29"/>
    </row>
    <row r="24" spans="1:13" ht="29.45" customHeight="1" x14ac:dyDescent="0.25">
      <c r="A24" s="31"/>
      <c r="B24" s="108" t="s">
        <v>144</v>
      </c>
      <c r="C24" s="109"/>
      <c r="D24" s="109"/>
      <c r="E24" s="109"/>
      <c r="F24" s="47"/>
      <c r="G24" s="27">
        <f>VLOOKUP($L$2,DATOS!$A$1:$T$198,13) *12</f>
        <v>1246.1178240000002</v>
      </c>
      <c r="H24" s="47"/>
      <c r="I24" s="25"/>
      <c r="J24" s="46"/>
      <c r="K24" s="31"/>
      <c r="L24" s="25"/>
      <c r="M24" s="29"/>
    </row>
    <row r="25" spans="1:13" ht="23.45" customHeight="1" x14ac:dyDescent="0.25">
      <c r="A25" s="31"/>
      <c r="B25" s="105" t="s">
        <v>141</v>
      </c>
      <c r="C25" s="106"/>
      <c r="D25" s="106"/>
      <c r="E25" s="106"/>
      <c r="F25" s="57"/>
      <c r="G25" s="58">
        <f>VLOOKUP($L$2,DATOS!$A$1:$T$198,14)</f>
        <v>598.33435200000008</v>
      </c>
      <c r="H25" s="57"/>
      <c r="I25" s="57"/>
      <c r="J25" s="59"/>
      <c r="K25" s="31"/>
      <c r="L25" s="25"/>
    </row>
    <row r="26" spans="1:13" ht="9.6" customHeight="1" x14ac:dyDescent="0.25">
      <c r="A26" s="31"/>
      <c r="B26" s="34"/>
      <c r="C26" s="31"/>
      <c r="D26" s="32"/>
      <c r="E26" s="31"/>
      <c r="F26" s="31"/>
      <c r="G26" s="31"/>
      <c r="H26" s="31"/>
      <c r="I26" s="31"/>
      <c r="J26" s="31"/>
      <c r="K26" s="31"/>
      <c r="L26" s="25"/>
    </row>
    <row r="27" spans="1:13" ht="22.15" customHeight="1" x14ac:dyDescent="0.25">
      <c r="A27" s="31"/>
      <c r="B27" s="90" t="s">
        <v>147</v>
      </c>
      <c r="C27" s="91"/>
      <c r="D27" s="91"/>
      <c r="E27" s="91"/>
      <c r="F27" s="91"/>
      <c r="G27" s="91"/>
      <c r="H27" s="91"/>
      <c r="I27" s="91"/>
      <c r="J27" s="92"/>
      <c r="K27" s="31"/>
      <c r="L27" s="25"/>
    </row>
    <row r="28" spans="1:13" ht="5.45" customHeight="1" x14ac:dyDescent="0.25">
      <c r="A28" s="31"/>
      <c r="B28" s="34"/>
      <c r="C28" s="31"/>
      <c r="D28" s="32"/>
      <c r="E28" s="31"/>
      <c r="F28" s="31"/>
      <c r="G28" s="31"/>
      <c r="H28" s="31"/>
      <c r="I28" s="31"/>
      <c r="J28" s="31"/>
      <c r="K28" s="31"/>
      <c r="L28" s="25"/>
    </row>
    <row r="29" spans="1:13" ht="35.450000000000003" customHeight="1" x14ac:dyDescent="0.25">
      <c r="A29" s="31"/>
      <c r="B29" s="90" t="s">
        <v>24</v>
      </c>
      <c r="C29" s="91"/>
      <c r="D29" s="72"/>
      <c r="E29" s="72"/>
      <c r="F29" s="60"/>
      <c r="G29" s="107" t="str">
        <f>VLOOKUP($L$2,DATOS!$A$1:$T$198,15)</f>
        <v>9356002QA5695E0169WU</v>
      </c>
      <c r="H29" s="107"/>
      <c r="I29" s="60"/>
      <c r="J29" s="61"/>
      <c r="K29" s="31"/>
      <c r="L29" s="25"/>
    </row>
    <row r="30" spans="1:13" ht="12" customHeight="1" x14ac:dyDescent="0.25">
      <c r="A30" s="31"/>
      <c r="B30" s="31"/>
      <c r="C30" s="31"/>
      <c r="D30" s="63"/>
      <c r="E30" s="64"/>
      <c r="F30" s="64"/>
      <c r="G30" s="64"/>
      <c r="H30" s="64"/>
      <c r="I30" s="64"/>
      <c r="J30" s="64"/>
      <c r="K30" s="31"/>
      <c r="L30" s="25"/>
    </row>
    <row r="31" spans="1:13" ht="19.149999999999999" customHeight="1" x14ac:dyDescent="0.25">
      <c r="A31" s="31"/>
      <c r="B31" s="88" t="s">
        <v>39</v>
      </c>
      <c r="C31" s="89"/>
      <c r="D31" s="65">
        <f>VLOOKUP($L$2,DATOS!$A$1:$T$198,16)</f>
        <v>3</v>
      </c>
      <c r="E31" s="66">
        <f>VLOOKUP($L$2,DATOS!$A$1:$T$198,17)</f>
        <v>1839</v>
      </c>
      <c r="F31" s="65">
        <f>VLOOKUP($L$2,DATOS!$A$1:$T$198,18)</f>
        <v>819</v>
      </c>
      <c r="G31" s="65">
        <f>VLOOKUP($L$2,DATOS!$A$1:$T$198,19)</f>
        <v>155</v>
      </c>
      <c r="H31" s="65" t="str">
        <f>VLOOKUP($L$2,DATOS!$A$1:$T$198,20)</f>
        <v>1ª</v>
      </c>
      <c r="I31" s="102">
        <f>VLOOKUP($L$2,DATOS!$A$1:$U$201,21)</f>
        <v>54398</v>
      </c>
      <c r="J31" s="103"/>
      <c r="K31" s="31"/>
      <c r="L31" s="25"/>
    </row>
    <row r="32" spans="1:13" ht="22.15" customHeight="1" x14ac:dyDescent="0.25">
      <c r="A32" s="31"/>
      <c r="B32" s="105"/>
      <c r="C32" s="106"/>
      <c r="D32" s="104" t="s">
        <v>142</v>
      </c>
      <c r="E32" s="104"/>
      <c r="F32" s="104"/>
      <c r="G32" s="104"/>
      <c r="H32" s="104"/>
      <c r="I32" s="104"/>
      <c r="J32" s="62"/>
      <c r="K32" s="31"/>
      <c r="L32" s="25"/>
    </row>
    <row r="33" spans="1:12" x14ac:dyDescent="0.25">
      <c r="A33" s="31"/>
      <c r="B33" s="38"/>
      <c r="C33" s="31"/>
      <c r="D33" s="39"/>
      <c r="E33" s="39"/>
      <c r="F33" s="39"/>
      <c r="G33" s="39"/>
      <c r="H33" s="39"/>
      <c r="I33" s="39"/>
      <c r="J33" s="31"/>
      <c r="K33" s="31"/>
      <c r="L33" s="25"/>
    </row>
    <row r="34" spans="1:12" x14ac:dyDescent="0.25">
      <c r="A34" s="31"/>
      <c r="B34" s="40" t="s">
        <v>159</v>
      </c>
      <c r="C34" s="31"/>
      <c r="D34" s="32"/>
      <c r="E34" s="31"/>
      <c r="F34" s="31"/>
      <c r="G34" s="31"/>
      <c r="H34" s="31"/>
      <c r="I34" s="31"/>
      <c r="J34" s="31"/>
      <c r="K34" s="31"/>
      <c r="L34" s="25"/>
    </row>
    <row r="35" spans="1:12" x14ac:dyDescent="0.25">
      <c r="A35" s="31"/>
      <c r="B35" s="31"/>
      <c r="C35" s="31"/>
      <c r="D35" s="32"/>
      <c r="E35" s="31"/>
      <c r="F35" s="31"/>
      <c r="G35" s="31"/>
      <c r="H35" s="31"/>
      <c r="I35" s="31"/>
      <c r="J35" s="31"/>
      <c r="K35" s="31"/>
      <c r="L35" s="25"/>
    </row>
    <row r="36" spans="1:12" x14ac:dyDescent="0.25">
      <c r="A36" s="31"/>
      <c r="B36" s="31"/>
      <c r="C36" s="31"/>
      <c r="D36" s="32"/>
      <c r="E36" s="31"/>
      <c r="F36" s="31"/>
      <c r="G36" s="31"/>
      <c r="H36" s="31"/>
      <c r="I36" s="31"/>
      <c r="J36" s="31"/>
      <c r="K36" s="31"/>
      <c r="L36" s="25"/>
    </row>
    <row r="37" spans="1:12" x14ac:dyDescent="0.25">
      <c r="A37" s="31"/>
      <c r="B37" s="31"/>
      <c r="C37" s="31"/>
      <c r="D37" s="32"/>
      <c r="E37" s="31"/>
      <c r="F37" s="31"/>
      <c r="G37" s="31"/>
      <c r="H37" s="31"/>
      <c r="I37" s="31"/>
      <c r="J37" s="31"/>
      <c r="K37" s="31"/>
      <c r="L37" s="25"/>
    </row>
    <row r="38" spans="1:12" x14ac:dyDescent="0.25">
      <c r="A38" s="31"/>
      <c r="B38" s="31"/>
      <c r="C38" s="31"/>
      <c r="D38" s="32"/>
      <c r="E38" s="31"/>
      <c r="F38" s="31"/>
      <c r="G38" s="31"/>
      <c r="H38" s="31"/>
      <c r="I38" s="31"/>
      <c r="J38" s="31"/>
      <c r="K38" s="31"/>
      <c r="L38" s="25"/>
    </row>
    <row r="39" spans="1:12" x14ac:dyDescent="0.25">
      <c r="A39" s="31"/>
      <c r="B39" s="31"/>
      <c r="C39" s="31"/>
      <c r="D39" s="32"/>
      <c r="E39" s="31"/>
      <c r="F39" s="31"/>
      <c r="G39" s="31"/>
      <c r="H39" s="31"/>
      <c r="I39" s="31"/>
      <c r="J39" s="31"/>
      <c r="K39" s="31"/>
      <c r="L39" s="25"/>
    </row>
    <row r="40" spans="1:12" x14ac:dyDescent="0.25">
      <c r="A40" s="31"/>
      <c r="B40" s="36"/>
      <c r="C40" s="31"/>
      <c r="D40" s="32"/>
      <c r="E40" s="31"/>
      <c r="F40" s="31"/>
      <c r="G40" s="31"/>
      <c r="H40" s="31"/>
      <c r="I40" s="31"/>
      <c r="J40" s="31"/>
      <c r="K40" s="31"/>
      <c r="L40" s="25"/>
    </row>
    <row r="41" spans="1:12" x14ac:dyDescent="0.25">
      <c r="A41" s="31"/>
      <c r="B41" s="31"/>
      <c r="C41" s="31"/>
      <c r="D41" s="32"/>
      <c r="E41" s="31"/>
      <c r="F41" s="31"/>
      <c r="G41" s="31"/>
      <c r="H41" s="31"/>
      <c r="I41" s="31"/>
      <c r="J41" s="31"/>
      <c r="K41" s="31"/>
      <c r="L41" s="25"/>
    </row>
    <row r="42" spans="1:12" x14ac:dyDescent="0.25">
      <c r="A42" s="31"/>
      <c r="B42" s="31"/>
      <c r="C42" s="31"/>
      <c r="D42" s="32"/>
      <c r="E42" s="31"/>
      <c r="F42" s="31"/>
      <c r="G42" s="31"/>
      <c r="H42" s="31"/>
      <c r="I42" s="31"/>
      <c r="J42" s="31"/>
      <c r="K42" s="31"/>
      <c r="L42" s="25"/>
    </row>
    <row r="43" spans="1:12" x14ac:dyDescent="0.25">
      <c r="A43" s="31"/>
      <c r="B43" s="31"/>
      <c r="C43" s="31"/>
      <c r="D43" s="32"/>
      <c r="E43" s="31"/>
      <c r="F43" s="31"/>
      <c r="G43" s="31"/>
      <c r="H43" s="31"/>
      <c r="I43" s="31"/>
      <c r="J43" s="31"/>
      <c r="K43" s="31"/>
      <c r="L43" s="25"/>
    </row>
    <row r="44" spans="1:12" x14ac:dyDescent="0.25">
      <c r="A44" s="31"/>
      <c r="B44" s="31"/>
      <c r="C44" s="31"/>
      <c r="D44" s="32"/>
      <c r="E44" s="31"/>
      <c r="F44" s="31"/>
      <c r="G44" s="31"/>
      <c r="H44" s="31"/>
      <c r="I44" s="31"/>
      <c r="J44" s="31"/>
      <c r="K44" s="31"/>
      <c r="L44" s="25"/>
    </row>
    <row r="45" spans="1:12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2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2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2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</sheetData>
  <mergeCells count="21">
    <mergeCell ref="B29:C29"/>
    <mergeCell ref="B12:J12"/>
    <mergeCell ref="I31:J31"/>
    <mergeCell ref="D32:I32"/>
    <mergeCell ref="B31:C32"/>
    <mergeCell ref="B27:J27"/>
    <mergeCell ref="G29:H29"/>
    <mergeCell ref="B19:E19"/>
    <mergeCell ref="B21:E21"/>
    <mergeCell ref="B23:E23"/>
    <mergeCell ref="B24:E24"/>
    <mergeCell ref="B25:E25"/>
    <mergeCell ref="B2:J2"/>
    <mergeCell ref="D6:J6"/>
    <mergeCell ref="D8:J8"/>
    <mergeCell ref="B18:E18"/>
    <mergeCell ref="B16:J16"/>
    <mergeCell ref="B4:C4"/>
    <mergeCell ref="B6:C6"/>
    <mergeCell ref="B8:C8"/>
    <mergeCell ref="B14:J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DATOS</vt:lpstr>
      <vt:lpstr>Hoja1</vt:lpstr>
      <vt:lpstr>DATOS!Área_de_impresión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</dc:creator>
  <cp:lastModifiedBy>María Baro Castillo</cp:lastModifiedBy>
  <cp:lastPrinted>2025-07-25T06:53:57Z</cp:lastPrinted>
  <dcterms:created xsi:type="dcterms:W3CDTF">2013-04-02T08:44:24Z</dcterms:created>
  <dcterms:modified xsi:type="dcterms:W3CDTF">2025-07-25T09:30:00Z</dcterms:modified>
</cp:coreProperties>
</file>